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42" documentId="8_{A5993086-9B8B-4579-99A0-9C5128D94A71}" xr6:coauthVersionLast="47" xr6:coauthVersionMax="47" xr10:uidLastSave="{C3A203F9-06D8-4896-B401-412E7FBB4B43}"/>
  <bookViews>
    <workbookView xWindow="-110" yWindow="-110" windowWidth="19420" windowHeight="10300" xr2:uid="{E037C86C-8A96-4819-8AB9-8A7972833052}"/>
  </bookViews>
  <sheets>
    <sheet name="Title" sheetId="5" r:id="rId1"/>
    <sheet name="Reg 1" sheetId="1" r:id="rId2"/>
    <sheet name="FA" sheetId="3" r:id="rId3"/>
    <sheet name="Reg 2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4" l="1"/>
  <c r="M18" i="4"/>
  <c r="G17" i="4" a="1"/>
  <c r="G19" i="4" s="1"/>
  <c r="N122" i="3" a="1"/>
  <c r="N122" i="3" s="1"/>
  <c r="J86" i="3" a="1"/>
  <c r="J47" i="3" a="1"/>
  <c r="M52" i="3" s="1"/>
  <c r="P24" i="3" a="1"/>
  <c r="P24" i="3" s="1"/>
  <c r="J14" i="3" a="1"/>
  <c r="N16" i="3" s="1"/>
  <c r="P22" i="1"/>
  <c r="P21" i="1"/>
  <c r="P20" i="1"/>
  <c r="P19" i="1"/>
  <c r="P18" i="1"/>
  <c r="J17" i="1" a="1"/>
  <c r="P27" i="3" l="1"/>
  <c r="P28" i="3"/>
  <c r="M50" i="3"/>
  <c r="M15" i="3"/>
  <c r="N50" i="3"/>
  <c r="N15" i="3"/>
  <c r="J51" i="3"/>
  <c r="J16" i="3"/>
  <c r="K51" i="3"/>
  <c r="J17" i="3"/>
  <c r="K17" i="3"/>
  <c r="P25" i="3"/>
  <c r="P26" i="3"/>
  <c r="L51" i="3"/>
  <c r="M17" i="3"/>
  <c r="K48" i="3"/>
  <c r="J15" i="3"/>
  <c r="K18" i="3"/>
  <c r="N48" i="3"/>
  <c r="H19" i="4"/>
  <c r="L17" i="3"/>
  <c r="M14" i="3"/>
  <c r="N17" i="3"/>
  <c r="L48" i="3"/>
  <c r="N14" i="3"/>
  <c r="J18" i="3"/>
  <c r="M48" i="3"/>
  <c r="K15" i="3"/>
  <c r="L18" i="3"/>
  <c r="J49" i="3"/>
  <c r="J48" i="3"/>
  <c r="N52" i="3"/>
  <c r="L15" i="3"/>
  <c r="L50" i="3"/>
  <c r="J21" i="1"/>
  <c r="K20" i="1"/>
  <c r="J20" i="1"/>
  <c r="K19" i="1"/>
  <c r="J19" i="1"/>
  <c r="K18" i="1"/>
  <c r="J18" i="1"/>
  <c r="K17" i="1"/>
  <c r="J17" i="1"/>
  <c r="K12" i="1" s="1"/>
  <c r="K21" i="1"/>
  <c r="J22" i="1"/>
  <c r="K22" i="1"/>
  <c r="K90" i="3"/>
  <c r="J90" i="3"/>
  <c r="K89" i="3"/>
  <c r="J89" i="3"/>
  <c r="K88" i="3"/>
  <c r="J88" i="3"/>
  <c r="K87" i="3"/>
  <c r="J87" i="3"/>
  <c r="J86" i="3"/>
  <c r="K86" i="3"/>
  <c r="K49" i="3"/>
  <c r="M51" i="3"/>
  <c r="J47" i="3"/>
  <c r="L49" i="3"/>
  <c r="N51" i="3"/>
  <c r="G17" i="4"/>
  <c r="H12" i="4" s="1"/>
  <c r="K16" i="3"/>
  <c r="M18" i="3"/>
  <c r="K47" i="3"/>
  <c r="M49" i="3"/>
  <c r="J52" i="3"/>
  <c r="H17" i="4"/>
  <c r="J14" i="3"/>
  <c r="L16" i="3"/>
  <c r="N18" i="3"/>
  <c r="L47" i="3"/>
  <c r="N49" i="3"/>
  <c r="K52" i="3"/>
  <c r="G18" i="4"/>
  <c r="K14" i="3"/>
  <c r="M16" i="3"/>
  <c r="M47" i="3"/>
  <c r="J50" i="3"/>
  <c r="L52" i="3"/>
  <c r="H18" i="4"/>
  <c r="L14" i="3"/>
  <c r="N47" i="3"/>
  <c r="K50" i="3"/>
  <c r="J135" i="3" l="1" a="1"/>
  <c r="J131" i="3" a="1"/>
  <c r="J123" i="3" a="1"/>
  <c r="J127" i="3" l="1"/>
  <c r="K126" i="3"/>
  <c r="J126" i="3"/>
  <c r="K125" i="3"/>
  <c r="J125" i="3"/>
  <c r="K124" i="3"/>
  <c r="J124" i="3"/>
  <c r="K123" i="3"/>
  <c r="K127" i="3"/>
  <c r="J123" i="3"/>
  <c r="K132" i="3"/>
  <c r="J132" i="3"/>
  <c r="K131" i="3"/>
  <c r="J131" i="3"/>
  <c r="J137" i="3"/>
  <c r="K136" i="3"/>
  <c r="J136" i="3"/>
  <c r="K135" i="3"/>
  <c r="J135" i="3"/>
  <c r="K139" i="3"/>
  <c r="J139" i="3"/>
  <c r="K138" i="3"/>
  <c r="J138" i="3"/>
  <c r="K137" i="3"/>
  <c r="I18" i="4" l="1"/>
  <c r="J18" i="4" s="1"/>
  <c r="K18" i="4"/>
  <c r="L18" i="4"/>
  <c r="I19" i="4"/>
  <c r="J19" i="4" s="1"/>
  <c r="K19" i="4"/>
  <c r="L19" i="4"/>
  <c r="L17" i="4"/>
  <c r="K17" i="4"/>
  <c r="I17" i="4"/>
  <c r="J17" i="4" s="1"/>
  <c r="F18" i="4" a="1"/>
  <c r="F18" i="4" s="1"/>
  <c r="H14" i="4"/>
  <c r="G14" i="4"/>
  <c r="G13" i="4"/>
  <c r="G12" i="4"/>
  <c r="G8" i="4"/>
  <c r="D2" i="4"/>
  <c r="D3" i="4"/>
  <c r="D4" i="4"/>
  <c r="D5" i="4"/>
  <c r="D6" i="4"/>
  <c r="D7" i="4"/>
  <c r="D8" i="4"/>
  <c r="D1" i="4"/>
  <c r="F19" i="4" l="1"/>
  <c r="J12" i="1"/>
  <c r="M124" i="3"/>
  <c r="M125" i="3"/>
  <c r="M126" i="3"/>
  <c r="M127" i="3" s="1"/>
  <c r="M128" i="3" s="1"/>
  <c r="M123" i="3"/>
  <c r="I135" i="3" a="1"/>
  <c r="I135" i="3"/>
  <c r="I136" i="3"/>
  <c r="I137" i="3"/>
  <c r="I138" i="3"/>
  <c r="I139" i="3"/>
  <c r="K134" i="3"/>
  <c r="I123" i="3" a="1"/>
  <c r="I123" i="3"/>
  <c r="I124" i="3"/>
  <c r="I125" i="3"/>
  <c r="I126" i="3"/>
  <c r="I127" i="3"/>
  <c r="K122" i="3"/>
  <c r="J114" i="3" a="1"/>
  <c r="K115" i="3" s="1"/>
  <c r="I114" i="3" a="1"/>
  <c r="I114" i="3"/>
  <c r="I115" i="3"/>
  <c r="I116" i="3"/>
  <c r="I117" i="3"/>
  <c r="I118" i="3"/>
  <c r="K113" i="3"/>
  <c r="J105" i="3" a="1"/>
  <c r="I105" i="3" a="1"/>
  <c r="I105" i="3"/>
  <c r="I106" i="3"/>
  <c r="I107" i="3"/>
  <c r="I108" i="3"/>
  <c r="I109" i="3"/>
  <c r="J104" i="3" a="1"/>
  <c r="L104" i="3" s="1"/>
  <c r="J104" i="3"/>
  <c r="K104" i="3"/>
  <c r="M104" i="3"/>
  <c r="N104" i="3"/>
  <c r="I96" i="3" a="1"/>
  <c r="I96" i="3"/>
  <c r="I97" i="3"/>
  <c r="I98" i="3"/>
  <c r="I99" i="3"/>
  <c r="I100" i="3"/>
  <c r="J95" i="3" a="1"/>
  <c r="J95" i="3"/>
  <c r="K95" i="3"/>
  <c r="L95" i="3"/>
  <c r="M95" i="3"/>
  <c r="N95" i="3"/>
  <c r="M87" i="3"/>
  <c r="N87" i="3" s="1"/>
  <c r="M88" i="3"/>
  <c r="N88" i="3" s="1"/>
  <c r="M89" i="3"/>
  <c r="N89" i="3" s="1"/>
  <c r="M90" i="3"/>
  <c r="N90" i="3" s="1"/>
  <c r="M86" i="3"/>
  <c r="M91" i="3" s="1"/>
  <c r="K91" i="3"/>
  <c r="J91" i="3"/>
  <c r="I86" i="3" a="1"/>
  <c r="I86" i="3"/>
  <c r="I87" i="3"/>
  <c r="I88" i="3"/>
  <c r="I89" i="3"/>
  <c r="I90" i="3"/>
  <c r="K85" i="3"/>
  <c r="J76" i="3" a="1"/>
  <c r="I76" i="3" a="1"/>
  <c r="I76" i="3"/>
  <c r="I77" i="3"/>
  <c r="I78" i="3"/>
  <c r="I79" i="3"/>
  <c r="I80" i="3"/>
  <c r="K75" i="3"/>
  <c r="J66" i="3" a="1"/>
  <c r="J66" i="3" s="1"/>
  <c r="J71" i="3" s="1"/>
  <c r="K66" i="3" s="1"/>
  <c r="L66" i="3" s="1"/>
  <c r="I57" i="3" a="1"/>
  <c r="I57" i="3"/>
  <c r="I58" i="3"/>
  <c r="I59" i="3"/>
  <c r="I60" i="3"/>
  <c r="I61" i="3"/>
  <c r="J57" i="3" a="1"/>
  <c r="J57" i="3"/>
  <c r="P57" i="3" s="1"/>
  <c r="K57" i="3"/>
  <c r="K76" i="3" s="1"/>
  <c r="K81" i="3" s="1"/>
  <c r="L57" i="3"/>
  <c r="M57" i="3"/>
  <c r="N57" i="3"/>
  <c r="J58" i="3"/>
  <c r="J77" i="3" s="1"/>
  <c r="M77" i="3" s="1"/>
  <c r="N77" i="3" s="1"/>
  <c r="K58" i="3"/>
  <c r="K77" i="3" s="1"/>
  <c r="L58" i="3"/>
  <c r="M58" i="3"/>
  <c r="N58" i="3"/>
  <c r="J59" i="3"/>
  <c r="J78" i="3" s="1"/>
  <c r="M78" i="3" s="1"/>
  <c r="N78" i="3" s="1"/>
  <c r="K59" i="3"/>
  <c r="K78" i="3" s="1"/>
  <c r="L59" i="3"/>
  <c r="M59" i="3"/>
  <c r="N59" i="3"/>
  <c r="J60" i="3"/>
  <c r="P60" i="3" s="1"/>
  <c r="K60" i="3"/>
  <c r="K79" i="3" s="1"/>
  <c r="L60" i="3"/>
  <c r="M60" i="3"/>
  <c r="N60" i="3"/>
  <c r="J61" i="3"/>
  <c r="P61" i="3" s="1"/>
  <c r="K61" i="3"/>
  <c r="K80" i="3" s="1"/>
  <c r="L61" i="3"/>
  <c r="M61" i="3"/>
  <c r="N61" i="3"/>
  <c r="L56" i="3"/>
  <c r="M56" i="3"/>
  <c r="N56" i="3"/>
  <c r="K56" i="3"/>
  <c r="J43" i="3" a="1"/>
  <c r="J42" i="3" a="1"/>
  <c r="J42" i="3"/>
  <c r="K42" i="3"/>
  <c r="L42" i="3"/>
  <c r="M42" i="3"/>
  <c r="N42" i="3"/>
  <c r="I33" i="3" a="1"/>
  <c r="I33" i="3"/>
  <c r="I34" i="3"/>
  <c r="I35" i="3"/>
  <c r="I36" i="3"/>
  <c r="I37" i="3"/>
  <c r="J32" i="3" a="1"/>
  <c r="J32" i="3"/>
  <c r="K32" i="3"/>
  <c r="L32" i="3"/>
  <c r="M32" i="3"/>
  <c r="N32" i="3"/>
  <c r="J24" i="3" a="1"/>
  <c r="M25" i="3" s="1"/>
  <c r="I24" i="3" a="1"/>
  <c r="I24" i="3" s="1"/>
  <c r="J23" i="3" a="1"/>
  <c r="J23" i="3"/>
  <c r="K23" i="3"/>
  <c r="L23" i="3"/>
  <c r="M23" i="3"/>
  <c r="N23" i="3"/>
  <c r="K19" i="3"/>
  <c r="L19" i="3"/>
  <c r="M19" i="3"/>
  <c r="N19" i="3"/>
  <c r="J19" i="3"/>
  <c r="O19" i="3" s="1"/>
  <c r="I14" i="3" a="1"/>
  <c r="I14" i="3" s="1"/>
  <c r="J13" i="3" a="1"/>
  <c r="J13" i="3" s="1"/>
  <c r="K6" i="3"/>
  <c r="L6" i="3"/>
  <c r="M6" i="3"/>
  <c r="N6" i="3"/>
  <c r="K7" i="3"/>
  <c r="L7" i="3"/>
  <c r="M7" i="3"/>
  <c r="N7" i="3"/>
  <c r="K8" i="3"/>
  <c r="L8" i="3"/>
  <c r="M8" i="3"/>
  <c r="N8" i="3"/>
  <c r="K9" i="3"/>
  <c r="L9" i="3"/>
  <c r="M9" i="3"/>
  <c r="N9" i="3"/>
  <c r="J9" i="3"/>
  <c r="J8" i="3"/>
  <c r="J7" i="3"/>
  <c r="J6" i="3"/>
  <c r="J5" i="3" a="1"/>
  <c r="J5" i="3" s="1"/>
  <c r="A3" i="3"/>
  <c r="A4" i="3" s="1"/>
  <c r="A5" i="3" s="1"/>
  <c r="A6" i="3" s="1"/>
  <c r="A7" i="3" s="1"/>
  <c r="A8" i="3" s="1"/>
  <c r="L18" i="1"/>
  <c r="M18" i="1" s="1"/>
  <c r="N18" i="1"/>
  <c r="O18" i="1"/>
  <c r="L19" i="1"/>
  <c r="M19" i="1"/>
  <c r="N19" i="1"/>
  <c r="O19" i="1"/>
  <c r="L20" i="1"/>
  <c r="M20" i="1" s="1"/>
  <c r="N20" i="1"/>
  <c r="O20" i="1"/>
  <c r="L21" i="1"/>
  <c r="M21" i="1" s="1"/>
  <c r="N21" i="1"/>
  <c r="O21" i="1"/>
  <c r="L22" i="1"/>
  <c r="M22" i="1" s="1"/>
  <c r="N22" i="1"/>
  <c r="O22" i="1"/>
  <c r="N17" i="1"/>
  <c r="L17" i="1"/>
  <c r="M17" i="1" s="1"/>
  <c r="I18" i="1" a="1"/>
  <c r="I18" i="1"/>
  <c r="I19" i="1"/>
  <c r="I20" i="1"/>
  <c r="I21" i="1"/>
  <c r="I22" i="1"/>
  <c r="K14" i="1"/>
  <c r="J14" i="1"/>
  <c r="J13" i="1"/>
  <c r="O17" i="1" s="1"/>
  <c r="J8" i="1"/>
  <c r="M27" i="3" l="1"/>
  <c r="L27" i="3"/>
  <c r="N25" i="3"/>
  <c r="K25" i="3"/>
  <c r="J25" i="3"/>
  <c r="N24" i="3"/>
  <c r="L24" i="3"/>
  <c r="N86" i="3"/>
  <c r="N91" i="3" s="1"/>
  <c r="L28" i="3"/>
  <c r="K28" i="3"/>
  <c r="P59" i="3"/>
  <c r="M24" i="3"/>
  <c r="N28" i="3"/>
  <c r="N27" i="3"/>
  <c r="P58" i="3"/>
  <c r="J115" i="3"/>
  <c r="J27" i="3"/>
  <c r="J24" i="3"/>
  <c r="K24" i="3"/>
  <c r="J80" i="3"/>
  <c r="M80" i="3" s="1"/>
  <c r="N80" i="3" s="1"/>
  <c r="M26" i="3"/>
  <c r="J76" i="3"/>
  <c r="K27" i="3"/>
  <c r="N26" i="3"/>
  <c r="L26" i="3"/>
  <c r="J26" i="3"/>
  <c r="K114" i="3"/>
  <c r="J114" i="3"/>
  <c r="J79" i="3"/>
  <c r="M79" i="3" s="1"/>
  <c r="N79" i="3" s="1"/>
  <c r="K118" i="3"/>
  <c r="J118" i="3"/>
  <c r="K117" i="3"/>
  <c r="M28" i="3"/>
  <c r="K26" i="3"/>
  <c r="J117" i="3"/>
  <c r="K116" i="3"/>
  <c r="J116" i="3"/>
  <c r="J28" i="3"/>
  <c r="L25" i="3"/>
  <c r="J69" i="3"/>
  <c r="K69" i="3" s="1"/>
  <c r="J68" i="3"/>
  <c r="K68" i="3" s="1"/>
  <c r="J67" i="3"/>
  <c r="K67" i="3" s="1"/>
  <c r="L67" i="3" s="1"/>
  <c r="J70" i="3"/>
  <c r="K70" i="3" s="1"/>
  <c r="I26" i="3"/>
  <c r="I25" i="3"/>
  <c r="I28" i="3"/>
  <c r="I27" i="3"/>
  <c r="I16" i="3"/>
  <c r="I17" i="3"/>
  <c r="I15" i="3"/>
  <c r="I18" i="3"/>
  <c r="N13" i="3"/>
  <c r="K13" i="3"/>
  <c r="M13" i="3"/>
  <c r="L13" i="3"/>
  <c r="N5" i="3"/>
  <c r="M5" i="3"/>
  <c r="L5" i="3"/>
  <c r="K5" i="3"/>
  <c r="J33" i="3" l="1" a="1"/>
  <c r="L33" i="3" s="1"/>
  <c r="L38" i="3" s="1"/>
  <c r="L43" i="3" s="1"/>
  <c r="J81" i="3"/>
  <c r="M76" i="3"/>
  <c r="J96" i="3" a="1"/>
  <c r="K34" i="3"/>
  <c r="M33" i="3"/>
  <c r="M38" i="3" s="1"/>
  <c r="M43" i="3" s="1"/>
  <c r="N35" i="3"/>
  <c r="L35" i="3"/>
  <c r="K37" i="3"/>
  <c r="J37" i="3"/>
  <c r="L68" i="3"/>
  <c r="L69" i="3" s="1"/>
  <c r="L70" i="3" s="1"/>
  <c r="A3" i="1"/>
  <c r="A4" i="1" s="1"/>
  <c r="A5" i="1" s="1"/>
  <c r="A6" i="1" s="1"/>
  <c r="A7" i="1" s="1"/>
  <c r="A8" i="1" s="1"/>
  <c r="L37" i="3" l="1"/>
  <c r="J36" i="3"/>
  <c r="L34" i="3"/>
  <c r="N33" i="3"/>
  <c r="N38" i="3" s="1"/>
  <c r="N43" i="3" s="1"/>
  <c r="K35" i="3"/>
  <c r="K36" i="3"/>
  <c r="M37" i="3"/>
  <c r="J34" i="3"/>
  <c r="J33" i="3"/>
  <c r="J38" i="3" s="1"/>
  <c r="J43" i="3" s="1"/>
  <c r="L36" i="3"/>
  <c r="M34" i="3"/>
  <c r="N37" i="3"/>
  <c r="M36" i="3"/>
  <c r="N34" i="3"/>
  <c r="K33" i="3"/>
  <c r="K38" i="3" s="1"/>
  <c r="K43" i="3" s="1"/>
  <c r="J35" i="3"/>
  <c r="M35" i="3"/>
  <c r="N36" i="3"/>
  <c r="J96" i="3"/>
  <c r="J105" i="3" s="1"/>
  <c r="L100" i="3"/>
  <c r="L109" i="3" s="1"/>
  <c r="K97" i="3"/>
  <c r="K106" i="3" s="1"/>
  <c r="J99" i="3"/>
  <c r="J108" i="3" s="1"/>
  <c r="J98" i="3"/>
  <c r="J107" i="3" s="1"/>
  <c r="M96" i="3"/>
  <c r="M105" i="3" s="1"/>
  <c r="J97" i="3"/>
  <c r="J106" i="3" s="1"/>
  <c r="K98" i="3"/>
  <c r="K107" i="3" s="1"/>
  <c r="N98" i="3"/>
  <c r="N107" i="3" s="1"/>
  <c r="M97" i="3"/>
  <c r="M106" i="3" s="1"/>
  <c r="N96" i="3"/>
  <c r="N105" i="3" s="1"/>
  <c r="M98" i="3"/>
  <c r="M107" i="3" s="1"/>
  <c r="N100" i="3"/>
  <c r="N109" i="3" s="1"/>
  <c r="K100" i="3"/>
  <c r="K109" i="3" s="1"/>
  <c r="L99" i="3"/>
  <c r="L108" i="3" s="1"/>
  <c r="M100" i="3"/>
  <c r="M109" i="3" s="1"/>
  <c r="L98" i="3"/>
  <c r="L107" i="3" s="1"/>
  <c r="L96" i="3"/>
  <c r="L105" i="3" s="1"/>
  <c r="N99" i="3"/>
  <c r="N108" i="3" s="1"/>
  <c r="K96" i="3"/>
  <c r="K105" i="3" s="1"/>
  <c r="M99" i="3"/>
  <c r="M108" i="3" s="1"/>
  <c r="N97" i="3"/>
  <c r="N106" i="3" s="1"/>
  <c r="K99" i="3"/>
  <c r="K108" i="3" s="1"/>
  <c r="J100" i="3"/>
  <c r="J109" i="3" s="1"/>
  <c r="L97" i="3"/>
  <c r="L106" i="3" s="1"/>
  <c r="N76" i="3"/>
  <c r="N81" i="3" s="1"/>
  <c r="M81" i="3"/>
  <c r="O38" i="3" l="1"/>
  <c r="O43" i="3" s="1"/>
  <c r="L12" i="1"/>
  <c r="K13" i="1"/>
  <c r="M4" i="1"/>
  <c r="M5" i="1" s="1"/>
  <c r="M6" i="1"/>
  <c r="L13" i="1"/>
  <c r="J7" i="1" s="1"/>
  <c r="J5" i="1"/>
  <c r="J4" i="1"/>
  <c r="J6" i="1"/>
  <c r="H13" i="4"/>
  <c r="J4" i="4" s="1"/>
  <c r="J5" i="4" s="1"/>
  <c r="I12" i="4"/>
  <c r="G5" i="4"/>
  <c r="G6" i="4" s="1"/>
  <c r="G4" i="4"/>
  <c r="I13" i="4" l="1"/>
  <c r="J6" i="4"/>
  <c r="M12" i="1"/>
  <c r="N12" i="1" s="1"/>
  <c r="O12" i="1" s="1"/>
  <c r="G7" i="4" l="1"/>
  <c r="J12" i="4"/>
  <c r="K12" i="4" s="1"/>
  <c r="L1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<sst xmlns="http://schemas.openxmlformats.org/spreadsheetml/2006/main" count="119" uniqueCount="68">
  <si>
    <t>Caring</t>
  </si>
  <si>
    <t>Intelligent</t>
  </si>
  <si>
    <t>Passion</t>
  </si>
  <si>
    <t>Charisma</t>
  </si>
  <si>
    <t>Expertise</t>
  </si>
  <si>
    <t>Satis</t>
  </si>
  <si>
    <t>Regression Analysis</t>
  </si>
  <si>
    <t>OVERALL FIT</t>
  </si>
  <si>
    <t>Multiple R</t>
  </si>
  <si>
    <t>R Square</t>
  </si>
  <si>
    <t>Adjusted R Square</t>
  </si>
  <si>
    <t>Standard Error</t>
  </si>
  <si>
    <t>Observations</t>
  </si>
  <si>
    <t>AIC</t>
  </si>
  <si>
    <t>AICc</t>
  </si>
  <si>
    <t>SBC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</si>
  <si>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</si>
  <si>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</si>
  <si>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</si>
  <si>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</si>
  <si>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</si>
  <si>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</si>
  <si>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</si>
  <si>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</si>
  <si>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</si>
  <si>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</si>
  <si>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</si>
  <si>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</si>
  <si>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</si>
  <si>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</si>
  <si>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</si>
  <si>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</si>
  <si>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</si>
  <si>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</si>
  <si>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Factor Analysis - Principal Component Extraction</t>
  </si>
  <si>
    <t>Descriptive Statistics</t>
  </si>
  <si>
    <t>Mean</t>
  </si>
  <si>
    <t>Std dev</t>
  </si>
  <si>
    <t>Skewness</t>
  </si>
  <si>
    <t>Kurtosis</t>
  </si>
  <si>
    <t>Correlation Matrix</t>
  </si>
  <si>
    <t>Inverse of Correlation Matrix</t>
  </si>
  <si>
    <t>sqrt(diag)</t>
  </si>
  <si>
    <t>Partial Correlation Matrix</t>
  </si>
  <si>
    <t>KMO</t>
  </si>
  <si>
    <t>Eigenvalues and eigenvectors</t>
  </si>
  <si>
    <t>Full Load Matrix</t>
  </si>
  <si>
    <t>Commun</t>
  </si>
  <si>
    <t>Scree Plot</t>
  </si>
  <si>
    <t>eValue</t>
  </si>
  <si>
    <t>%</t>
  </si>
  <si>
    <t>Cum %</t>
  </si>
  <si>
    <t>Factor Matrix (unrotated)</t>
  </si>
  <si>
    <t>Specific</t>
  </si>
  <si>
    <t>Factor Matrix (rotated Varimax)</t>
  </si>
  <si>
    <t>Reproduced Correlation Matrix</t>
  </si>
  <si>
    <t>Error Matrix</t>
  </si>
  <si>
    <t>Factor Scores Matrix - Regression Method</t>
  </si>
  <si>
    <t>Factor Scores Matrix - Bartlett's Method</t>
  </si>
  <si>
    <t>Factor Scores Matrix - Anderson-Rubin's Method</t>
  </si>
  <si>
    <t>FA1</t>
  </si>
  <si>
    <t>FA2</t>
  </si>
  <si>
    <t>Student</t>
  </si>
  <si>
    <t>Satisf</t>
  </si>
  <si>
    <t>Real Statistics Using Excel</t>
  </si>
  <si>
    <t>Updated</t>
  </si>
  <si>
    <t>Copyright © 2013 - 2026 Charles Zaiontz</t>
  </si>
  <si>
    <t>Employing Factor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</si>
</sst>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4" xfId="0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0" xfId="0" applyNumberFormat="1" applyBorder="1"/>
    <xf numFmtId="10" fontId="0" fillId="0" borderId="9" xfId="0" applyNumberFormat="1" applyBorder="1"/>
    <xf numFmtId="10" fontId="0" fillId="0" borderId="11" xfId="0" applyNumberFormat="1" applyBorder="1"/>
    <xf numFmtId="10" fontId="0" fillId="0" borderId="12" xfId="0" applyNumberFormat="1" applyBorder="1"/>
    <xf numFmtId="0" fontId="1" fillId="0" borderId="5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2" xfId="0" applyFont="1" applyBorder="1"/>
    <xf numFmtId="0" fontId="0" fillId="0" borderId="1" xfId="0" applyBorder="1" applyAlignment="1">
      <alignment horizontal="center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Scree Plot</c:v>
          </c:tx>
          <c:val>
            <c:numRef>
              <c:f>FA!$K$66:$K$70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5-4736-AC35-C24F84EA44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3623647"/>
        <c:axId val="1453624127"/>
      </c:lineChart>
      <c:catAx>
        <c:axId val="1453623647"/>
        <c:scaling>
          <c:orientation val="minMax"/>
        </c:scaling>
        <c:delete val="0"/>
        <c:axPos val="b"/>
        <c:majorTickMark val="out"/>
        <c:minorTickMark val="none"/>
        <c:tickLblPos val="nextTo"/>
        <c:crossAx val="1453624127"/>
        <c:crosses val="autoZero"/>
        <c:auto val="1"/>
        <c:lblAlgn val="ctr"/>
        <c:lblOffset val="100"/>
        <c:noMultiLvlLbl val="0"/>
      </c:catAx>
      <c:valAx>
        <c:axId val="1453624127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453623647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73025</xdr:colOff>
      <xdr:row>8</xdr:row>
      <xdr:rowOff>120650</xdr:rowOff>
    </xdr:from>
    <xdr:to>
      <xdr:col>7</xdr:col>
      <xdr:colOff>377825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D8FC9F-E37C-857E-07F3-23BAD48D07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F50E0-95D3-473D-9CAA-4936BDE9256E}">
  <dimension ref="A1:B6"/>
  <sheetViews>
    <sheetView tabSelected="1" workbookViewId="0"/>
  </sheetViews>
  <sheetFormatPr defaultRowHeight="14.5" x14ac:dyDescent="0.35"/>
  <sheetData>
    <row r="1" spans="1:2" x14ac:dyDescent="0.35">
      <c r="A1" t="s">
        <v>64</v>
      </c>
    </row>
    <row r="2" spans="1:2" x14ac:dyDescent="0.35">
      <c r="A2" t="s">
        <v>67</v>
      </c>
    </row>
    <row r="4" spans="1:2" x14ac:dyDescent="0.35">
      <c r="A4" t="s">
        <v>65</v>
      </c>
      <c r="B4" s="33">
        <v>46133</v>
      </c>
    </row>
    <row r="6" spans="1:2" x14ac:dyDescent="0.35">
      <c r="A6" t="s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AAFAB-B6D4-426C-8CE0-C8C0E902A327}">
  <dimension ref="A1:P22"/>
  <sheetViews>
    <sheetView workbookViewId="0"/>
  </sheetViews>
  <sheetFormatPr defaultRowHeight="14.5" x14ac:dyDescent="0.35"/>
  <cols>
    <col min="9" max="9" width="15.54296875" customWidth="1"/>
  </cols>
  <sheetData>
    <row r="1" spans="1:16" x14ac:dyDescent="0.35">
      <c r="A1" s="1" t="s">
        <v>62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63</v>
      </c>
      <c r="I1" t="s">
        <v>6</v>
      </c>
    </row>
    <row r="2" spans="1:16" x14ac:dyDescent="0.35">
      <c r="A2">
        <v>1</v>
      </c>
      <c r="B2">
        <v>3</v>
      </c>
      <c r="C2">
        <v>5</v>
      </c>
      <c r="D2">
        <v>5</v>
      </c>
      <c r="E2">
        <v>2</v>
      </c>
      <c r="F2">
        <v>1</v>
      </c>
      <c r="G2">
        <v>2</v>
      </c>
    </row>
    <row r="3" spans="1:16" ht="15" thickBot="1" x14ac:dyDescent="0.4">
      <c r="A3">
        <f>A2+1</f>
        <v>2</v>
      </c>
      <c r="B3">
        <v>8</v>
      </c>
      <c r="C3">
        <v>9</v>
      </c>
      <c r="D3">
        <v>7</v>
      </c>
      <c r="E3">
        <v>9</v>
      </c>
      <c r="F3">
        <v>8</v>
      </c>
      <c r="G3">
        <v>4</v>
      </c>
      <c r="I3" s="3" t="s">
        <v>7</v>
      </c>
      <c r="J3" s="3"/>
      <c r="L3" s="3"/>
      <c r="M3" s="3"/>
    </row>
    <row r="4" spans="1:16" ht="15" thickTop="1" x14ac:dyDescent="0.35">
      <c r="A4">
        <f t="shared" ref="A4:A8" si="0">A3+1</f>
        <v>3</v>
      </c>
      <c r="B4">
        <v>9</v>
      </c>
      <c r="C4">
        <v>6</v>
      </c>
      <c r="D4">
        <v>6</v>
      </c>
      <c r="E4">
        <v>7</v>
      </c>
      <c r="F4">
        <v>8</v>
      </c>
      <c r="G4">
        <v>3</v>
      </c>
      <c r="I4" t="s">
        <v>8</v>
      </c>
      <c r="J4" t="e">
        <f ca="1">SQRT(J5)</f>
        <v>#NAME?</v>
      </c>
      <c r="L4" t="s">
        <v>13</v>
      </c>
      <c r="M4" t="e">
        <f ca="1">J8*LN(K13/J8)+2*(J12+1)</f>
        <v>#NAME?</v>
      </c>
    </row>
    <row r="5" spans="1:16" x14ac:dyDescent="0.35">
      <c r="A5">
        <f t="shared" si="0"/>
        <v>4</v>
      </c>
      <c r="B5">
        <v>9</v>
      </c>
      <c r="C5">
        <v>9</v>
      </c>
      <c r="D5">
        <v>9</v>
      </c>
      <c r="E5">
        <v>9</v>
      </c>
      <c r="F5">
        <v>9</v>
      </c>
      <c r="G5">
        <v>5</v>
      </c>
      <c r="I5" t="s">
        <v>9</v>
      </c>
      <c r="J5" t="e">
        <f ca="1">K12/K14</f>
        <v>#NAME?</v>
      </c>
      <c r="L5" t="s">
        <v>14</v>
      </c>
      <c r="M5" t="e">
        <f ca="1">M4+2*(J12+2)*(J12+3)/(J8-J12-3)</f>
        <v>#NAME?</v>
      </c>
    </row>
    <row r="6" spans="1:16" x14ac:dyDescent="0.35">
      <c r="A6">
        <f t="shared" si="0"/>
        <v>5</v>
      </c>
      <c r="B6">
        <v>1</v>
      </c>
      <c r="C6">
        <v>9</v>
      </c>
      <c r="D6">
        <v>2</v>
      </c>
      <c r="E6">
        <v>1</v>
      </c>
      <c r="F6">
        <v>9</v>
      </c>
      <c r="G6">
        <v>1</v>
      </c>
      <c r="I6" t="s">
        <v>10</v>
      </c>
      <c r="J6" t="e">
        <f ca="1">1-(1-J5)*(J8-1)/(J8-J12-1)</f>
        <v>#NAME?</v>
      </c>
      <c r="L6" s="2" t="s">
        <v>15</v>
      </c>
      <c r="M6" s="2" t="e">
        <f ca="1">J8*LN(K13/J8)+(J12+1)*LN(J8)</f>
        <v>#NAME?</v>
      </c>
    </row>
    <row r="7" spans="1:16" x14ac:dyDescent="0.35">
      <c r="A7">
        <f t="shared" si="0"/>
        <v>6</v>
      </c>
      <c r="B7">
        <v>7</v>
      </c>
      <c r="C7">
        <v>6</v>
      </c>
      <c r="D7">
        <v>7</v>
      </c>
      <c r="E7">
        <v>9</v>
      </c>
      <c r="F7">
        <v>9</v>
      </c>
      <c r="G7">
        <v>3</v>
      </c>
      <c r="I7" t="s">
        <v>11</v>
      </c>
      <c r="J7" t="e">
        <f ca="1">SQRT(L13)</f>
        <v>#NAME?</v>
      </c>
    </row>
    <row r="8" spans="1:16" x14ac:dyDescent="0.35">
      <c r="A8" s="2">
        <f t="shared" si="0"/>
        <v>7</v>
      </c>
      <c r="B8" s="2">
        <v>9</v>
      </c>
      <c r="C8" s="2">
        <v>7</v>
      </c>
      <c r="D8" s="2">
        <v>9</v>
      </c>
      <c r="E8" s="2">
        <v>9</v>
      </c>
      <c r="F8" s="2">
        <v>7</v>
      </c>
      <c r="G8" s="2">
        <v>4</v>
      </c>
      <c r="I8" s="2" t="s">
        <v>12</v>
      </c>
      <c r="J8" s="2">
        <f>COUNT(G2:G8)</f>
        <v>7</v>
      </c>
    </row>
    <row r="10" spans="1:16" ht="15" thickBot="1" x14ac:dyDescent="0.4">
      <c r="I10" t="s">
        <v>16</v>
      </c>
      <c r="M10" s="4" t="s">
        <v>17</v>
      </c>
      <c r="N10" s="4">
        <v>0.05</v>
      </c>
    </row>
    <row r="11" spans="1:16" ht="15" thickTop="1" x14ac:dyDescent="0.35">
      <c r="I11" s="5"/>
      <c r="J11" s="5" t="s">
        <v>18</v>
      </c>
      <c r="K11" s="5" t="s">
        <v>19</v>
      </c>
      <c r="L11" s="5" t="s">
        <v>20</v>
      </c>
      <c r="M11" s="5" t="s">
        <v>21</v>
      </c>
      <c r="N11" s="5" t="s">
        <v>22</v>
      </c>
      <c r="O11" s="5" t="s">
        <v>23</v>
      </c>
    </row>
    <row r="12" spans="1:16" x14ac:dyDescent="0.35">
      <c r="I12" t="s">
        <v>24</v>
      </c>
      <c r="J12">
        <f>COUNT(B2:F2)</f>
        <v>5</v>
      </c>
      <c r="K12" t="e">
        <f ca="1">DEVSQ(MMULT(DEsign(B2:F8),J17:J22))</f>
        <v>#NAME?</v>
      </c>
      <c r="L12" t="e">
        <f ca="1">K12/J12</f>
        <v>#NAME?</v>
      </c>
      <c r="M12" t="e">
        <f ca="1">L12/L13</f>
        <v>#NAME?</v>
      </c>
      <c r="N12" t="e">
        <f ca="1">_xlfn.F.DIST.RT(M12,J12,J13)</f>
        <v>#NAME?</v>
      </c>
      <c r="O12" s="4" t="e">
        <f ca="1">IF(N12&lt;N10,"yes","no")</f>
        <v>#NAME?</v>
      </c>
    </row>
    <row r="13" spans="1:16" x14ac:dyDescent="0.35">
      <c r="I13" t="s">
        <v>25</v>
      </c>
      <c r="J13">
        <f>J14-J12</f>
        <v>1</v>
      </c>
      <c r="K13" t="e">
        <f ca="1">K14-K12</f>
        <v>#NAME?</v>
      </c>
      <c r="L13" t="e">
        <f ca="1">K13/J13</f>
        <v>#NAME?</v>
      </c>
    </row>
    <row r="14" spans="1:16" x14ac:dyDescent="0.35">
      <c r="I14" s="2" t="s">
        <v>26</v>
      </c>
      <c r="J14" s="2">
        <f>J8-1</f>
        <v>6</v>
      </c>
      <c r="K14" s="2">
        <f>DEVSQ(G2:G8)</f>
        <v>10.857142857142856</v>
      </c>
      <c r="L14" s="2"/>
      <c r="M14" s="2"/>
      <c r="N14" s="2"/>
      <c r="O14" s="2"/>
    </row>
    <row r="15" spans="1:16" ht="15" thickBot="1" x14ac:dyDescent="0.4"/>
    <row r="16" spans="1:16" ht="15" thickTop="1" x14ac:dyDescent="0.35">
      <c r="I16" s="5"/>
      <c r="J16" s="5" t="s">
        <v>27</v>
      </c>
      <c r="K16" s="5" t="s">
        <v>28</v>
      </c>
      <c r="L16" s="5" t="s">
        <v>29</v>
      </c>
      <c r="M16" s="5" t="s">
        <v>22</v>
      </c>
      <c r="N16" s="5" t="s">
        <v>30</v>
      </c>
      <c r="O16" s="5" t="s">
        <v>31</v>
      </c>
      <c r="P16" s="5" t="s">
        <v>32</v>
      </c>
    </row>
    <row r="17" spans="9:16" x14ac:dyDescent="0.35">
      <c r="I17" t="s">
        <v>33</v>
      </c>
      <c r="J17" t="e">
        <f t="array" aca="1" ref="J17:K22" ca="1">RegCoeff(B2:F8,G2:G8)</f>
        <v>#NAME?</v>
      </c>
      <c r="K17" t="e">
        <f ca="1"/>
        <v>#NAME?</v>
      </c>
      <c r="L17" t="e">
        <f ca="1">J17/K17</f>
        <v>#NAME?</v>
      </c>
      <c r="M17" t="e">
        <f ca="1">_xlfn.T.DIST.2T(ABS(L17),$J$13)</f>
        <v>#NAME?</v>
      </c>
      <c r="N17" t="e">
        <f ca="1">J17-_xlfn.T.INV.2T(N$10,$J$13)*K17</f>
        <v>#NAME?</v>
      </c>
      <c r="O17" t="e">
        <f ca="1">J17+_xlfn.T.INV.2T(N$10,$J$13)*K17</f>
        <v>#NAME?</v>
      </c>
    </row>
    <row r="18" spans="9:16" x14ac:dyDescent="0.35">
      <c r="I18" t="str">
        <f t="array" ref="I18:I22">TRANSPOSE(B1:F1)</f>
        <v>Caring</v>
      </c>
      <c r="J18" t="e">
        <f ca="1"/>
        <v>#NAME?</v>
      </c>
      <c r="K18" t="e">
        <f ca="1"/>
        <v>#NAME?</v>
      </c>
      <c r="L18" t="e">
        <f t="shared" ref="L18:L22" ca="1" si="1">J18/K18</f>
        <v>#NAME?</v>
      </c>
      <c r="M18" t="e">
        <f t="shared" ref="M18:M22" ca="1" si="2">_xlfn.T.DIST.2T(ABS(L18),$J$13)</f>
        <v>#NAME?</v>
      </c>
      <c r="N18" t="e">
        <f t="shared" ref="N18:N22" ca="1" si="3">J18-_xlfn.T.INV.2T(N$10,$J$13)*K18</f>
        <v>#NAME?</v>
      </c>
      <c r="O18" t="e">
        <f t="shared" ref="O18:O22" ca="1" si="4">J18+_xlfn.T.INV.2T(N$10,$J$13)*K18</f>
        <v>#NAME?</v>
      </c>
      <c r="P18" t="e">
        <f ca="1">VIF(B2:F8,1)</f>
        <v>#NAME?</v>
      </c>
    </row>
    <row r="19" spans="9:16" x14ac:dyDescent="0.35">
      <c r="I19" t="str">
        <v>Intelligent</v>
      </c>
      <c r="J19" t="e">
        <f ca="1"/>
        <v>#NAME?</v>
      </c>
      <c r="K19" t="e">
        <f ca="1"/>
        <v>#NAME?</v>
      </c>
      <c r="L19" t="e">
        <f t="shared" ca="1" si="1"/>
        <v>#NAME?</v>
      </c>
      <c r="M19" t="e">
        <f t="shared" ca="1" si="2"/>
        <v>#NAME?</v>
      </c>
      <c r="N19" t="e">
        <f t="shared" ca="1" si="3"/>
        <v>#NAME?</v>
      </c>
      <c r="O19" t="e">
        <f t="shared" ca="1" si="4"/>
        <v>#NAME?</v>
      </c>
      <c r="P19" t="e">
        <f ca="1">VIF(B2:F8,2)</f>
        <v>#NAME?</v>
      </c>
    </row>
    <row r="20" spans="9:16" x14ac:dyDescent="0.35">
      <c r="I20" t="str">
        <v>Passion</v>
      </c>
      <c r="J20" t="e">
        <f ca="1"/>
        <v>#NAME?</v>
      </c>
      <c r="K20" t="e">
        <f ca="1"/>
        <v>#NAME?</v>
      </c>
      <c r="L20" t="e">
        <f t="shared" ca="1" si="1"/>
        <v>#NAME?</v>
      </c>
      <c r="M20" t="e">
        <f t="shared" ca="1" si="2"/>
        <v>#NAME?</v>
      </c>
      <c r="N20" t="e">
        <f t="shared" ca="1" si="3"/>
        <v>#NAME?</v>
      </c>
      <c r="O20" t="e">
        <f t="shared" ca="1" si="4"/>
        <v>#NAME?</v>
      </c>
      <c r="P20" t="e">
        <f ca="1">VIF(B2:F8,3)</f>
        <v>#NAME?</v>
      </c>
    </row>
    <row r="21" spans="9:16" x14ac:dyDescent="0.35">
      <c r="I21" t="str">
        <v>Charisma</v>
      </c>
      <c r="J21" t="e">
        <f ca="1"/>
        <v>#NAME?</v>
      </c>
      <c r="K21" t="e">
        <f ca="1"/>
        <v>#NAME?</v>
      </c>
      <c r="L21" t="e">
        <f t="shared" ca="1" si="1"/>
        <v>#NAME?</v>
      </c>
      <c r="M21" t="e">
        <f t="shared" ca="1" si="2"/>
        <v>#NAME?</v>
      </c>
      <c r="N21" t="e">
        <f t="shared" ca="1" si="3"/>
        <v>#NAME?</v>
      </c>
      <c r="O21" t="e">
        <f t="shared" ca="1" si="4"/>
        <v>#NAME?</v>
      </c>
      <c r="P21" t="e">
        <f ca="1">VIF(B2:F8,4)</f>
        <v>#NAME?</v>
      </c>
    </row>
    <row r="22" spans="9:16" x14ac:dyDescent="0.35">
      <c r="I22" s="2" t="str">
        <v>Expertise</v>
      </c>
      <c r="J22" s="2" t="e">
        <f ca="1"/>
        <v>#NAME?</v>
      </c>
      <c r="K22" s="2" t="e">
        <f ca="1"/>
        <v>#NAME?</v>
      </c>
      <c r="L22" s="2" t="e">
        <f t="shared" ca="1" si="1"/>
        <v>#NAME?</v>
      </c>
      <c r="M22" s="2" t="e">
        <f t="shared" ca="1" si="2"/>
        <v>#NAME?</v>
      </c>
      <c r="N22" s="2" t="e">
        <f t="shared" ca="1" si="3"/>
        <v>#NAME?</v>
      </c>
      <c r="O22" s="2" t="e">
        <f t="shared" ca="1" si="4"/>
        <v>#NAME?</v>
      </c>
      <c r="P22" s="2" t="e">
        <f ca="1">VIF(B2:F8,5)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0EA3E-426C-4EE9-A9AC-07DF223E94B2}">
  <dimension ref="A1:S139"/>
  <sheetViews>
    <sheetView topLeftCell="I1" workbookViewId="0">
      <selection activeCell="I1" sqref="I1"/>
    </sheetView>
  </sheetViews>
  <sheetFormatPr defaultRowHeight="14.5" x14ac:dyDescent="0.35"/>
  <cols>
    <col min="17" max="17" width="3.54296875" customWidth="1"/>
  </cols>
  <sheetData>
    <row r="1" spans="1:14" x14ac:dyDescent="0.35">
      <c r="A1" s="1" t="s">
        <v>62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I1" t="s">
        <v>34</v>
      </c>
    </row>
    <row r="2" spans="1:14" x14ac:dyDescent="0.35">
      <c r="A2">
        <v>1</v>
      </c>
      <c r="B2">
        <v>3</v>
      </c>
      <c r="C2">
        <v>5</v>
      </c>
      <c r="D2">
        <v>5</v>
      </c>
      <c r="E2">
        <v>2</v>
      </c>
      <c r="F2">
        <v>1</v>
      </c>
      <c r="G2">
        <v>2</v>
      </c>
    </row>
    <row r="3" spans="1:14" x14ac:dyDescent="0.35">
      <c r="A3">
        <f>A2+1</f>
        <v>2</v>
      </c>
      <c r="B3">
        <v>8</v>
      </c>
      <c r="C3">
        <v>9</v>
      </c>
      <c r="D3">
        <v>7</v>
      </c>
      <c r="E3">
        <v>9</v>
      </c>
      <c r="F3">
        <v>8</v>
      </c>
      <c r="G3">
        <v>4</v>
      </c>
      <c r="I3" t="s">
        <v>35</v>
      </c>
    </row>
    <row r="4" spans="1:14" x14ac:dyDescent="0.35">
      <c r="A4">
        <f t="shared" ref="A4:A8" si="0">A3+1</f>
        <v>3</v>
      </c>
      <c r="B4">
        <v>9</v>
      </c>
      <c r="C4">
        <v>6</v>
      </c>
      <c r="D4">
        <v>6</v>
      </c>
      <c r="E4">
        <v>7</v>
      </c>
      <c r="F4">
        <v>8</v>
      </c>
      <c r="G4">
        <v>3</v>
      </c>
    </row>
    <row r="5" spans="1:14" x14ac:dyDescent="0.35">
      <c r="A5">
        <f t="shared" si="0"/>
        <v>4</v>
      </c>
      <c r="B5">
        <v>9</v>
      </c>
      <c r="C5">
        <v>9</v>
      </c>
      <c r="D5">
        <v>9</v>
      </c>
      <c r="E5">
        <v>9</v>
      </c>
      <c r="F5">
        <v>9</v>
      </c>
      <c r="G5">
        <v>5</v>
      </c>
      <c r="J5" t="str">
        <f t="array" ref="J5:N5">B1:F1</f>
        <v>Caring</v>
      </c>
      <c r="K5" t="str">
        <v>Intelligent</v>
      </c>
      <c r="L5" t="str">
        <v>Passion</v>
      </c>
      <c r="M5" t="str">
        <v>Charisma</v>
      </c>
      <c r="N5" t="str">
        <v>Expertise</v>
      </c>
    </row>
    <row r="6" spans="1:14" x14ac:dyDescent="0.35">
      <c r="A6">
        <f t="shared" si="0"/>
        <v>5</v>
      </c>
      <c r="B6">
        <v>1</v>
      </c>
      <c r="C6">
        <v>9</v>
      </c>
      <c r="D6">
        <v>2</v>
      </c>
      <c r="E6">
        <v>1</v>
      </c>
      <c r="F6">
        <v>9</v>
      </c>
      <c r="G6">
        <v>1</v>
      </c>
      <c r="I6" t="s">
        <v>36</v>
      </c>
      <c r="J6" s="6">
        <f>AVERAGE(B2:B8)</f>
        <v>6.5714285714285712</v>
      </c>
      <c r="K6" s="7">
        <f t="shared" ref="K6:N6" si="1">AVERAGE(C2:C8)</f>
        <v>7.2857142857142856</v>
      </c>
      <c r="L6" s="7">
        <f t="shared" si="1"/>
        <v>6.4285714285714288</v>
      </c>
      <c r="M6" s="7">
        <f t="shared" si="1"/>
        <v>6.5714285714285712</v>
      </c>
      <c r="N6" s="8">
        <f t="shared" si="1"/>
        <v>7.2857142857142856</v>
      </c>
    </row>
    <row r="7" spans="1:14" x14ac:dyDescent="0.35">
      <c r="A7">
        <f t="shared" si="0"/>
        <v>6</v>
      </c>
      <c r="B7">
        <v>7</v>
      </c>
      <c r="C7">
        <v>6</v>
      </c>
      <c r="D7">
        <v>7</v>
      </c>
      <c r="E7">
        <v>9</v>
      </c>
      <c r="F7">
        <v>9</v>
      </c>
      <c r="G7">
        <v>3</v>
      </c>
      <c r="I7" t="s">
        <v>37</v>
      </c>
      <c r="J7" s="9">
        <f>_xlfn.STDEV.S(B2:B8)</f>
        <v>3.2586880211286906</v>
      </c>
      <c r="K7" s="10">
        <f t="shared" ref="K7:N7" si="2">_xlfn.STDEV.S(C2:C8)</f>
        <v>1.7043362064926941</v>
      </c>
      <c r="L7" s="10">
        <f t="shared" si="2"/>
        <v>2.4397501823713332</v>
      </c>
      <c r="M7" s="10">
        <f t="shared" si="2"/>
        <v>3.5523298860110981</v>
      </c>
      <c r="N7" s="11">
        <f t="shared" si="2"/>
        <v>2.8702082220799312</v>
      </c>
    </row>
    <row r="8" spans="1:14" x14ac:dyDescent="0.35">
      <c r="A8" s="2">
        <f t="shared" si="0"/>
        <v>7</v>
      </c>
      <c r="B8" s="2">
        <v>9</v>
      </c>
      <c r="C8" s="2">
        <v>7</v>
      </c>
      <c r="D8" s="2">
        <v>9</v>
      </c>
      <c r="E8" s="2">
        <v>9</v>
      </c>
      <c r="F8" s="2">
        <v>7</v>
      </c>
      <c r="G8" s="2">
        <v>4</v>
      </c>
      <c r="I8" t="s">
        <v>38</v>
      </c>
      <c r="J8" s="9">
        <f>SKEW(B2:B8)</f>
        <v>-1.163361256295242</v>
      </c>
      <c r="K8" s="10">
        <f t="shared" ref="K8:N8" si="3">SKEW(C2:C8)</f>
        <v>-5.1940802423077158E-2</v>
      </c>
      <c r="L8" s="10">
        <f t="shared" si="3"/>
        <v>-0.89123878982010252</v>
      </c>
      <c r="M8" s="10">
        <f t="shared" si="3"/>
        <v>-1.0988270660859727</v>
      </c>
      <c r="N8" s="11">
        <f t="shared" si="3"/>
        <v>-2.2946513486249231</v>
      </c>
    </row>
    <row r="9" spans="1:14" x14ac:dyDescent="0.35">
      <c r="I9" t="s">
        <v>39</v>
      </c>
      <c r="J9" s="12">
        <f>KURT(B2:B8)</f>
        <v>-0.28994349373604855</v>
      </c>
      <c r="K9" s="13">
        <f t="shared" ref="K9:N9" si="4">KURT(C2:C8)</f>
        <v>-2.1547433485622145</v>
      </c>
      <c r="L9" s="13">
        <f t="shared" si="4"/>
        <v>0.8760192</v>
      </c>
      <c r="M9" s="13">
        <f t="shared" si="4"/>
        <v>-0.88856390174439337</v>
      </c>
      <c r="N9" s="14">
        <f t="shared" si="4"/>
        <v>5.5160346152561104</v>
      </c>
    </row>
    <row r="11" spans="1:14" x14ac:dyDescent="0.35">
      <c r="I11" t="s">
        <v>40</v>
      </c>
    </row>
    <row r="13" spans="1:14" x14ac:dyDescent="0.35">
      <c r="J13" t="str">
        <f t="array" ref="J13:N13">B1:F1</f>
        <v>Caring</v>
      </c>
      <c r="K13" t="str">
        <v>Intelligent</v>
      </c>
      <c r="L13" t="str">
        <v>Passion</v>
      </c>
      <c r="M13" t="str">
        <v>Charisma</v>
      </c>
      <c r="N13" t="str">
        <v>Expertise</v>
      </c>
    </row>
    <row r="14" spans="1:14" x14ac:dyDescent="0.35">
      <c r="I14" t="str">
        <f t="array" ref="I14:I18">TRANSPOSE(B1:F1)</f>
        <v>Caring</v>
      </c>
      <c r="J14" s="6" t="e">
        <f t="array" aca="1" ref="J14:N18" ca="1">CORR(B2:F8)</f>
        <v>#NAME?</v>
      </c>
      <c r="K14" s="7" t="e">
        <f ca="1"/>
        <v>#NAME?</v>
      </c>
      <c r="L14" s="7" t="e">
        <f ca="1"/>
        <v>#NAME?</v>
      </c>
      <c r="M14" s="7" t="e">
        <f ca="1"/>
        <v>#NAME?</v>
      </c>
      <c r="N14" s="8" t="e">
        <f ca="1"/>
        <v>#NAME?</v>
      </c>
    </row>
    <row r="15" spans="1:14" x14ac:dyDescent="0.35">
      <c r="I15" t="str">
        <v>Intelligent</v>
      </c>
      <c r="J15" s="9" t="e">
        <f ca="1"/>
        <v>#NAME?</v>
      </c>
      <c r="K15" s="10" t="e">
        <f ca="1"/>
        <v>#NAME?</v>
      </c>
      <c r="L15" s="10" t="e">
        <f ca="1"/>
        <v>#NAME?</v>
      </c>
      <c r="M15" s="10" t="e">
        <f ca="1"/>
        <v>#NAME?</v>
      </c>
      <c r="N15" s="11" t="e">
        <f ca="1"/>
        <v>#NAME?</v>
      </c>
    </row>
    <row r="16" spans="1:14" x14ac:dyDescent="0.35">
      <c r="I16" t="str">
        <v>Passion</v>
      </c>
      <c r="J16" s="9" t="e">
        <f ca="1"/>
        <v>#NAME?</v>
      </c>
      <c r="K16" s="10" t="e">
        <f ca="1"/>
        <v>#NAME?</v>
      </c>
      <c r="L16" s="10" t="e">
        <f ca="1"/>
        <v>#NAME?</v>
      </c>
      <c r="M16" s="10" t="e">
        <f ca="1"/>
        <v>#NAME?</v>
      </c>
      <c r="N16" s="11" t="e">
        <f ca="1"/>
        <v>#NAME?</v>
      </c>
    </row>
    <row r="17" spans="9:16" x14ac:dyDescent="0.35">
      <c r="I17" t="str">
        <v>Charisma</v>
      </c>
      <c r="J17" s="9" t="e">
        <f ca="1"/>
        <v>#NAME?</v>
      </c>
      <c r="K17" s="10" t="e">
        <f ca="1"/>
        <v>#NAME?</v>
      </c>
      <c r="L17" s="10" t="e">
        <f ca="1"/>
        <v>#NAME?</v>
      </c>
      <c r="M17" s="10" t="e">
        <f ca="1"/>
        <v>#NAME?</v>
      </c>
      <c r="N17" s="11" t="e">
        <f ca="1"/>
        <v>#NAME?</v>
      </c>
    </row>
    <row r="18" spans="9:16" x14ac:dyDescent="0.35">
      <c r="I18" t="str">
        <v>Expertise</v>
      </c>
      <c r="J18" s="12" t="e">
        <f ca="1"/>
        <v>#NAME?</v>
      </c>
      <c r="K18" s="13" t="e">
        <f ca="1"/>
        <v>#NAME?</v>
      </c>
      <c r="L18" s="13" t="e">
        <f ca="1"/>
        <v>#NAME?</v>
      </c>
      <c r="M18" s="13" t="e">
        <f ca="1"/>
        <v>#NAME?</v>
      </c>
      <c r="N18" s="14" t="e">
        <f ca="1"/>
        <v>#NAME?</v>
      </c>
    </row>
    <row r="19" spans="9:16" x14ac:dyDescent="0.35">
      <c r="J19" t="e">
        <f ca="1">SUMSQ(J14:J18)-1</f>
        <v>#NAME?</v>
      </c>
      <c r="K19" t="e">
        <f t="shared" ref="K19:N19" ca="1" si="5">SUMSQ(K14:K18)-1</f>
        <v>#NAME?</v>
      </c>
      <c r="L19" t="e">
        <f t="shared" ca="1" si="5"/>
        <v>#NAME?</v>
      </c>
      <c r="M19" t="e">
        <f t="shared" ca="1" si="5"/>
        <v>#NAME?</v>
      </c>
      <c r="N19" t="e">
        <f t="shared" ca="1" si="5"/>
        <v>#NAME?</v>
      </c>
      <c r="O19" t="e">
        <f ca="1">SUM(J19:N19)</f>
        <v>#NAME?</v>
      </c>
    </row>
    <row r="21" spans="9:16" x14ac:dyDescent="0.35">
      <c r="I21" t="s">
        <v>41</v>
      </c>
    </row>
    <row r="23" spans="9:16" x14ac:dyDescent="0.35">
      <c r="J23" t="str">
        <f t="array" ref="J23:N23">B1:F1</f>
        <v>Caring</v>
      </c>
      <c r="K23" t="str">
        <v>Intelligent</v>
      </c>
      <c r="L23" t="str">
        <v>Passion</v>
      </c>
      <c r="M23" t="str">
        <v>Charisma</v>
      </c>
      <c r="N23" t="str">
        <v>Expertise</v>
      </c>
      <c r="P23" t="s">
        <v>42</v>
      </c>
    </row>
    <row r="24" spans="9:16" x14ac:dyDescent="0.35">
      <c r="I24" t="str">
        <f t="array" ref="I24:I28">TRANSPOSE(B1:F1)</f>
        <v>Caring</v>
      </c>
      <c r="J24" s="6" t="e">
        <f t="array" aca="1" ref="J24:N28" ca="1">MINVERSE(J14:N18)</f>
        <v>#NAME?</v>
      </c>
      <c r="K24" s="7" t="e">
        <f ca="1"/>
        <v>#NAME?</v>
      </c>
      <c r="L24" s="7" t="e">
        <f ca="1"/>
        <v>#NAME?</v>
      </c>
      <c r="M24" s="7" t="e">
        <f ca="1"/>
        <v>#NAME?</v>
      </c>
      <c r="N24" s="8" t="e">
        <f ca="1"/>
        <v>#NAME?</v>
      </c>
      <c r="P24" s="15" t="e">
        <f t="array" aca="1" ref="P24:P28" ca="1">SQRT(DIAG(J24:N28))</f>
        <v>#NAME?</v>
      </c>
    </row>
    <row r="25" spans="9:16" x14ac:dyDescent="0.35">
      <c r="I25" t="str">
        <v>Intelligent</v>
      </c>
      <c r="J25" s="9" t="e">
        <f ca="1"/>
        <v>#NAME?</v>
      </c>
      <c r="K25" s="10" t="e">
        <f ca="1"/>
        <v>#NAME?</v>
      </c>
      <c r="L25" s="10" t="e">
        <f ca="1"/>
        <v>#NAME?</v>
      </c>
      <c r="M25" s="10" t="e">
        <f ca="1"/>
        <v>#NAME?</v>
      </c>
      <c r="N25" s="11" t="e">
        <f ca="1"/>
        <v>#NAME?</v>
      </c>
      <c r="P25" s="16" t="e">
        <f ca="1"/>
        <v>#NAME?</v>
      </c>
    </row>
    <row r="26" spans="9:16" x14ac:dyDescent="0.35">
      <c r="I26" t="str">
        <v>Passion</v>
      </c>
      <c r="J26" s="9" t="e">
        <f ca="1"/>
        <v>#NAME?</v>
      </c>
      <c r="K26" s="10" t="e">
        <f ca="1"/>
        <v>#NAME?</v>
      </c>
      <c r="L26" s="10" t="e">
        <f ca="1"/>
        <v>#NAME?</v>
      </c>
      <c r="M26" s="10" t="e">
        <f ca="1"/>
        <v>#NAME?</v>
      </c>
      <c r="N26" s="11" t="e">
        <f ca="1"/>
        <v>#NAME?</v>
      </c>
      <c r="P26" s="16" t="e">
        <f ca="1"/>
        <v>#NAME?</v>
      </c>
    </row>
    <row r="27" spans="9:16" x14ac:dyDescent="0.35">
      <c r="I27" t="str">
        <v>Charisma</v>
      </c>
      <c r="J27" s="9" t="e">
        <f ca="1"/>
        <v>#NAME?</v>
      </c>
      <c r="K27" s="10" t="e">
        <f ca="1"/>
        <v>#NAME?</v>
      </c>
      <c r="L27" s="10" t="e">
        <f ca="1"/>
        <v>#NAME?</v>
      </c>
      <c r="M27" s="10" t="e">
        <f ca="1"/>
        <v>#NAME?</v>
      </c>
      <c r="N27" s="11" t="e">
        <f ca="1"/>
        <v>#NAME?</v>
      </c>
      <c r="P27" s="16" t="e">
        <f ca="1"/>
        <v>#NAME?</v>
      </c>
    </row>
    <row r="28" spans="9:16" x14ac:dyDescent="0.35">
      <c r="I28" t="str">
        <v>Expertise</v>
      </c>
      <c r="J28" s="12" t="e">
        <f ca="1"/>
        <v>#NAME?</v>
      </c>
      <c r="K28" s="13" t="e">
        <f ca="1"/>
        <v>#NAME?</v>
      </c>
      <c r="L28" s="13" t="e">
        <f ca="1"/>
        <v>#NAME?</v>
      </c>
      <c r="M28" s="13" t="e">
        <f ca="1"/>
        <v>#NAME?</v>
      </c>
      <c r="N28" s="14" t="e">
        <f ca="1"/>
        <v>#NAME?</v>
      </c>
      <c r="P28" s="17" t="e">
        <f ca="1"/>
        <v>#NAME?</v>
      </c>
    </row>
    <row r="30" spans="9:16" x14ac:dyDescent="0.35">
      <c r="I30" t="s">
        <v>43</v>
      </c>
    </row>
    <row r="32" spans="9:16" x14ac:dyDescent="0.35">
      <c r="J32" t="str">
        <f t="array" ref="J32:N32">B1:F1</f>
        <v>Caring</v>
      </c>
      <c r="K32" t="str">
        <v>Intelligent</v>
      </c>
      <c r="L32" t="str">
        <v>Passion</v>
      </c>
      <c r="M32" t="str">
        <v>Charisma</v>
      </c>
      <c r="N32" t="str">
        <v>Expertise</v>
      </c>
    </row>
    <row r="33" spans="9:15" x14ac:dyDescent="0.35">
      <c r="I33" t="str">
        <f t="array" ref="I33:I37">TRANSPOSE(B1:F1)</f>
        <v>Caring</v>
      </c>
      <c r="J33" s="6" t="e">
        <f t="array" aca="1" ref="J33:N37" ca="1">-J24:N28/MMULT(P24:P28,TRANSPOSE(P24:P28))+2*Identity()</f>
        <v>#NAME?</v>
      </c>
      <c r="K33" s="7" t="e">
        <f ca="1"/>
        <v>#NAME?</v>
      </c>
      <c r="L33" s="7" t="e">
        <f ca="1"/>
        <v>#NAME?</v>
      </c>
      <c r="M33" s="7" t="e">
        <f ca="1"/>
        <v>#NAME?</v>
      </c>
      <c r="N33" s="8" t="e">
        <f ca="1"/>
        <v>#NAME?</v>
      </c>
    </row>
    <row r="34" spans="9:15" x14ac:dyDescent="0.35">
      <c r="I34" t="str">
        <v>Intelligent</v>
      </c>
      <c r="J34" s="9" t="e">
        <f ca="1"/>
        <v>#NAME?</v>
      </c>
      <c r="K34" s="10" t="e">
        <f ca="1"/>
        <v>#NAME?</v>
      </c>
      <c r="L34" s="10" t="e">
        <f ca="1"/>
        <v>#NAME?</v>
      </c>
      <c r="M34" s="10" t="e">
        <f ca="1"/>
        <v>#NAME?</v>
      </c>
      <c r="N34" s="11" t="e">
        <f ca="1"/>
        <v>#NAME?</v>
      </c>
    </row>
    <row r="35" spans="9:15" x14ac:dyDescent="0.35">
      <c r="I35" t="str">
        <v>Passion</v>
      </c>
      <c r="J35" s="9" t="e">
        <f ca="1"/>
        <v>#NAME?</v>
      </c>
      <c r="K35" s="10" t="e">
        <f ca="1"/>
        <v>#NAME?</v>
      </c>
      <c r="L35" s="10" t="e">
        <f ca="1"/>
        <v>#NAME?</v>
      </c>
      <c r="M35" s="10" t="e">
        <f ca="1"/>
        <v>#NAME?</v>
      </c>
      <c r="N35" s="11" t="e">
        <f ca="1"/>
        <v>#NAME?</v>
      </c>
    </row>
    <row r="36" spans="9:15" x14ac:dyDescent="0.35">
      <c r="I36" t="str">
        <v>Charisma</v>
      </c>
      <c r="J36" s="9" t="e">
        <f ca="1"/>
        <v>#NAME?</v>
      </c>
      <c r="K36" s="10" t="e">
        <f ca="1"/>
        <v>#NAME?</v>
      </c>
      <c r="L36" s="10" t="e">
        <f ca="1"/>
        <v>#NAME?</v>
      </c>
      <c r="M36" s="10" t="e">
        <f ca="1"/>
        <v>#NAME?</v>
      </c>
      <c r="N36" s="11" t="e">
        <f ca="1"/>
        <v>#NAME?</v>
      </c>
    </row>
    <row r="37" spans="9:15" x14ac:dyDescent="0.35">
      <c r="I37" t="str">
        <v>Expertise</v>
      </c>
      <c r="J37" s="12" t="e">
        <f ca="1"/>
        <v>#NAME?</v>
      </c>
      <c r="K37" s="13" t="e">
        <f ca="1"/>
        <v>#NAME?</v>
      </c>
      <c r="L37" s="13" t="e">
        <f ca="1"/>
        <v>#NAME?</v>
      </c>
      <c r="M37" s="13" t="e">
        <f ca="1"/>
        <v>#NAME?</v>
      </c>
      <c r="N37" s="14" t="e">
        <f ca="1"/>
        <v>#NAME?</v>
      </c>
    </row>
    <row r="38" spans="9:15" x14ac:dyDescent="0.35">
      <c r="J38" t="e">
        <f ca="1">SUMSQ(J33:J37)-1</f>
        <v>#NAME?</v>
      </c>
      <c r="K38" t="e">
        <f t="shared" ref="K38:N38" ca="1" si="6">SUMSQ(K33:K37)-1</f>
        <v>#NAME?</v>
      </c>
      <c r="L38" t="e">
        <f t="shared" ca="1" si="6"/>
        <v>#NAME?</v>
      </c>
      <c r="M38" t="e">
        <f t="shared" ca="1" si="6"/>
        <v>#NAME?</v>
      </c>
      <c r="N38" t="e">
        <f t="shared" ca="1" si="6"/>
        <v>#NAME?</v>
      </c>
      <c r="O38" t="e">
        <f ca="1">SUM(J38:N38)</f>
        <v>#NAME?</v>
      </c>
    </row>
    <row r="40" spans="9:15" x14ac:dyDescent="0.35">
      <c r="I40" t="s">
        <v>44</v>
      </c>
    </row>
    <row r="42" spans="9:15" x14ac:dyDescent="0.35">
      <c r="J42" t="str">
        <f t="array" ref="J42:N42">B1:F1</f>
        <v>Caring</v>
      </c>
      <c r="K42" t="str">
        <v>Intelligent</v>
      </c>
      <c r="L42" t="str">
        <v>Passion</v>
      </c>
      <c r="M42" t="str">
        <v>Charisma</v>
      </c>
      <c r="N42" t="str">
        <v>Expertise</v>
      </c>
    </row>
    <row r="43" spans="9:15" x14ac:dyDescent="0.35">
      <c r="J43" s="18" t="e">
        <f t="array" ref="J43:O43" ca="1">J19:O19/(J19:O19+J38:O38)</f>
        <v>#NAME?</v>
      </c>
      <c r="K43" s="19" t="e">
        <f ca="1"/>
        <v>#NAME?</v>
      </c>
      <c r="L43" s="19" t="e">
        <f ca="1"/>
        <v>#NAME?</v>
      </c>
      <c r="M43" s="19" t="e">
        <f ca="1"/>
        <v>#NAME?</v>
      </c>
      <c r="N43" s="19" t="e">
        <f ca="1"/>
        <v>#NAME?</v>
      </c>
      <c r="O43" s="21" t="e">
        <f ca="1"/>
        <v>#NAME?</v>
      </c>
    </row>
    <row r="45" spans="9:15" x14ac:dyDescent="0.35">
      <c r="I45" t="s">
        <v>45</v>
      </c>
    </row>
    <row r="47" spans="9:15" x14ac:dyDescent="0.35">
      <c r="J47" s="18" t="e">
        <f t="array" aca="1" ref="J47:N52" ca="1">eVECTORS(J14:N18,100,FALSE)</f>
        <v>#NAME?</v>
      </c>
      <c r="K47" s="19" t="e">
        <f ca="1"/>
        <v>#NAME?</v>
      </c>
      <c r="L47" s="19" t="e">
        <f ca="1"/>
        <v>#NAME?</v>
      </c>
      <c r="M47" s="19" t="e">
        <f ca="1"/>
        <v>#NAME?</v>
      </c>
      <c r="N47" s="20" t="e">
        <f ca="1"/>
        <v>#NAME?</v>
      </c>
    </row>
    <row r="48" spans="9:15" x14ac:dyDescent="0.35">
      <c r="J48" s="9" t="e">
        <f ca="1"/>
        <v>#NAME?</v>
      </c>
      <c r="K48" s="10" t="e">
        <f ca="1"/>
        <v>#NAME?</v>
      </c>
      <c r="L48" s="10" t="e">
        <f ca="1"/>
        <v>#NAME?</v>
      </c>
      <c r="M48" s="10" t="e">
        <f ca="1"/>
        <v>#NAME?</v>
      </c>
      <c r="N48" s="11" t="e">
        <f ca="1"/>
        <v>#NAME?</v>
      </c>
    </row>
    <row r="49" spans="9:16" x14ac:dyDescent="0.35">
      <c r="J49" s="9" t="e">
        <f ca="1"/>
        <v>#NAME?</v>
      </c>
      <c r="K49" s="10" t="e">
        <f ca="1"/>
        <v>#NAME?</v>
      </c>
      <c r="L49" s="10" t="e">
        <f ca="1"/>
        <v>#NAME?</v>
      </c>
      <c r="M49" s="10" t="e">
        <f ca="1"/>
        <v>#NAME?</v>
      </c>
      <c r="N49" s="11" t="e">
        <f ca="1"/>
        <v>#NAME?</v>
      </c>
    </row>
    <row r="50" spans="9:16" x14ac:dyDescent="0.35">
      <c r="J50" s="9" t="e">
        <f ca="1"/>
        <v>#NAME?</v>
      </c>
      <c r="K50" s="10" t="e">
        <f ca="1"/>
        <v>#NAME?</v>
      </c>
      <c r="L50" s="10" t="e">
        <f ca="1"/>
        <v>#NAME?</v>
      </c>
      <c r="M50" s="10" t="e">
        <f ca="1"/>
        <v>#NAME?</v>
      </c>
      <c r="N50" s="11" t="e">
        <f ca="1"/>
        <v>#NAME?</v>
      </c>
    </row>
    <row r="51" spans="9:16" x14ac:dyDescent="0.35">
      <c r="J51" s="9" t="e">
        <f ca="1"/>
        <v>#NAME?</v>
      </c>
      <c r="K51" s="10" t="e">
        <f ca="1"/>
        <v>#NAME?</v>
      </c>
      <c r="L51" s="10" t="e">
        <f ca="1"/>
        <v>#NAME?</v>
      </c>
      <c r="M51" s="10" t="e">
        <f ca="1"/>
        <v>#NAME?</v>
      </c>
      <c r="N51" s="11" t="e">
        <f ca="1"/>
        <v>#NAME?</v>
      </c>
    </row>
    <row r="52" spans="9:16" x14ac:dyDescent="0.35">
      <c r="J52" s="12" t="e">
        <f ca="1"/>
        <v>#NAME?</v>
      </c>
      <c r="K52" s="13" t="e">
        <f ca="1"/>
        <v>#NAME?</v>
      </c>
      <c r="L52" s="13" t="e">
        <f ca="1"/>
        <v>#NAME?</v>
      </c>
      <c r="M52" s="13" t="e">
        <f ca="1"/>
        <v>#NAME?</v>
      </c>
      <c r="N52" s="14" t="e">
        <f ca="1"/>
        <v>#NAME?</v>
      </c>
    </row>
    <row r="54" spans="9:16" x14ac:dyDescent="0.35">
      <c r="I54" t="s">
        <v>46</v>
      </c>
    </row>
    <row r="56" spans="9:16" x14ac:dyDescent="0.35">
      <c r="J56">
        <v>1</v>
      </c>
      <c r="K56">
        <f>J56+1</f>
        <v>2</v>
      </c>
      <c r="L56">
        <f t="shared" ref="L56:N56" si="7">K56+1</f>
        <v>3</v>
      </c>
      <c r="M56">
        <f t="shared" si="7"/>
        <v>4</v>
      </c>
      <c r="N56">
        <f t="shared" si="7"/>
        <v>5</v>
      </c>
      <c r="P56" t="s">
        <v>47</v>
      </c>
    </row>
    <row r="57" spans="9:16" x14ac:dyDescent="0.35">
      <c r="I57" t="str">
        <f t="array" ref="I57:I61">TRANSPOSE(B1:F1)</f>
        <v>Caring</v>
      </c>
      <c r="J57" s="6" t="e">
        <f t="array" ref="J57:N61" ca="1">J48:N52*SQRT(ABS(J47:N47))</f>
        <v>#NAME?</v>
      </c>
      <c r="K57" s="7" t="e">
        <f ca="1"/>
        <v>#NAME?</v>
      </c>
      <c r="L57" s="7" t="e">
        <f ca="1"/>
        <v>#NAME?</v>
      </c>
      <c r="M57" s="7" t="e">
        <f ca="1"/>
        <v>#NAME?</v>
      </c>
      <c r="N57" s="8" t="e">
        <f ca="1"/>
        <v>#NAME?</v>
      </c>
      <c r="P57" s="15" t="e">
        <f ca="1">SUMSQ(J57:N57)</f>
        <v>#NAME?</v>
      </c>
    </row>
    <row r="58" spans="9:16" x14ac:dyDescent="0.35">
      <c r="I58" t="str">
        <v>Intelligent</v>
      </c>
      <c r="J58" s="9" t="e">
        <f ca="1"/>
        <v>#NAME?</v>
      </c>
      <c r="K58" s="10" t="e">
        <f ca="1"/>
        <v>#NAME?</v>
      </c>
      <c r="L58" s="10" t="e">
        <f ca="1"/>
        <v>#NAME?</v>
      </c>
      <c r="M58" s="10" t="e">
        <f ca="1"/>
        <v>#NAME?</v>
      </c>
      <c r="N58" s="11" t="e">
        <f ca="1"/>
        <v>#NAME?</v>
      </c>
      <c r="P58" s="16" t="e">
        <f t="shared" ref="P58:P61" ca="1" si="8">SUMSQ(J58:N58)</f>
        <v>#NAME?</v>
      </c>
    </row>
    <row r="59" spans="9:16" x14ac:dyDescent="0.35">
      <c r="I59" t="str">
        <v>Passion</v>
      </c>
      <c r="J59" s="9" t="e">
        <f ca="1"/>
        <v>#NAME?</v>
      </c>
      <c r="K59" s="10" t="e">
        <f ca="1"/>
        <v>#NAME?</v>
      </c>
      <c r="L59" s="10" t="e">
        <f ca="1"/>
        <v>#NAME?</v>
      </c>
      <c r="M59" s="10" t="e">
        <f ca="1"/>
        <v>#NAME?</v>
      </c>
      <c r="N59" s="11" t="e">
        <f ca="1"/>
        <v>#NAME?</v>
      </c>
      <c r="P59" s="16" t="e">
        <f t="shared" ca="1" si="8"/>
        <v>#NAME?</v>
      </c>
    </row>
    <row r="60" spans="9:16" x14ac:dyDescent="0.35">
      <c r="I60" t="str">
        <v>Charisma</v>
      </c>
      <c r="J60" s="9" t="e">
        <f ca="1"/>
        <v>#NAME?</v>
      </c>
      <c r="K60" s="10" t="e">
        <f ca="1"/>
        <v>#NAME?</v>
      </c>
      <c r="L60" s="10" t="e">
        <f ca="1"/>
        <v>#NAME?</v>
      </c>
      <c r="M60" s="10" t="e">
        <f ca="1"/>
        <v>#NAME?</v>
      </c>
      <c r="N60" s="11" t="e">
        <f ca="1"/>
        <v>#NAME?</v>
      </c>
      <c r="P60" s="16" t="e">
        <f t="shared" ca="1" si="8"/>
        <v>#NAME?</v>
      </c>
    </row>
    <row r="61" spans="9:16" x14ac:dyDescent="0.35">
      <c r="I61" t="str">
        <v>Expertise</v>
      </c>
      <c r="J61" s="12" t="e">
        <f ca="1"/>
        <v>#NAME?</v>
      </c>
      <c r="K61" s="13" t="e">
        <f ca="1"/>
        <v>#NAME?</v>
      </c>
      <c r="L61" s="13" t="e">
        <f ca="1"/>
        <v>#NAME?</v>
      </c>
      <c r="M61" s="13" t="e">
        <f ca="1"/>
        <v>#NAME?</v>
      </c>
      <c r="N61" s="14" t="e">
        <f ca="1"/>
        <v>#NAME?</v>
      </c>
      <c r="P61" s="17" t="e">
        <f t="shared" ca="1" si="8"/>
        <v>#NAME?</v>
      </c>
    </row>
    <row r="63" spans="9:16" x14ac:dyDescent="0.35">
      <c r="I63" t="s">
        <v>48</v>
      </c>
      <c r="N63" t="s">
        <v>54</v>
      </c>
    </row>
    <row r="65" spans="9:19" x14ac:dyDescent="0.35">
      <c r="J65" s="4" t="s">
        <v>49</v>
      </c>
      <c r="K65" s="4" t="s">
        <v>50</v>
      </c>
      <c r="L65" s="4" t="s">
        <v>51</v>
      </c>
      <c r="O65">
        <v>1</v>
      </c>
      <c r="P65">
        <v>2</v>
      </c>
      <c r="R65" t="s">
        <v>47</v>
      </c>
      <c r="S65" t="s">
        <v>53</v>
      </c>
    </row>
    <row r="66" spans="9:19" x14ac:dyDescent="0.35">
      <c r="J66" s="6" t="e">
        <f t="array" aca="1" ref="J66:J70" ca="1">TRANSPOSE(J47:N47)</f>
        <v>#NAME?</v>
      </c>
      <c r="K66" s="22" t="e">
        <f ca="1">J66/J$71</f>
        <v>#NAME?</v>
      </c>
      <c r="L66" s="23" t="e">
        <f ca="1">K66</f>
        <v>#NAME?</v>
      </c>
      <c r="N66" t="s">
        <v>0</v>
      </c>
      <c r="O66" s="28">
        <v>-0.96847155995069034</v>
      </c>
      <c r="P66" s="8">
        <v>0.10179748329860301</v>
      </c>
      <c r="R66" s="15">
        <v>0.94829989003925297</v>
      </c>
      <c r="S66" s="15">
        <v>5.1700109960747032E-2</v>
      </c>
    </row>
    <row r="67" spans="9:19" x14ac:dyDescent="0.35">
      <c r="J67" s="9" t="e">
        <f ca="1"/>
        <v>#NAME?</v>
      </c>
      <c r="K67" s="24" t="e">
        <f t="shared" ref="K67:K70" ca="1" si="9">J67/J$71</f>
        <v>#NAME?</v>
      </c>
      <c r="L67" s="25" t="e">
        <f ca="1">L66+K67</f>
        <v>#NAME?</v>
      </c>
      <c r="N67" t="s">
        <v>1</v>
      </c>
      <c r="O67" s="9">
        <v>5.7412259391036995E-2</v>
      </c>
      <c r="P67" s="30">
        <v>0.91269760325391946</v>
      </c>
      <c r="R67" s="16">
        <v>0.83631308251383263</v>
      </c>
      <c r="S67" s="16">
        <v>0.16368691748616737</v>
      </c>
    </row>
    <row r="68" spans="9:19" x14ac:dyDescent="0.35">
      <c r="J68" s="9" t="e">
        <f ca="1"/>
        <v>#NAME?</v>
      </c>
      <c r="K68" s="24" t="e">
        <f t="shared" ca="1" si="9"/>
        <v>#NAME?</v>
      </c>
      <c r="L68" s="25" t="e">
        <f t="shared" ref="L68:L70" ca="1" si="10">L67+K68</f>
        <v>#NAME?</v>
      </c>
      <c r="N68" t="s">
        <v>2</v>
      </c>
      <c r="O68" s="29">
        <v>-0.95696431304589258</v>
      </c>
      <c r="P68" s="11">
        <v>-2.9860913394740351E-2</v>
      </c>
      <c r="R68" s="16">
        <v>0.91667237059216533</v>
      </c>
      <c r="S68" s="16">
        <v>8.3327629407834669E-2</v>
      </c>
    </row>
    <row r="69" spans="9:19" x14ac:dyDescent="0.35">
      <c r="J69" s="9" t="e">
        <f ca="1"/>
        <v>#NAME?</v>
      </c>
      <c r="K69" s="24" t="e">
        <f t="shared" ca="1" si="9"/>
        <v>#NAME?</v>
      </c>
      <c r="L69" s="25" t="e">
        <f t="shared" ca="1" si="10"/>
        <v>#NAME?</v>
      </c>
      <c r="N69" t="s">
        <v>3</v>
      </c>
      <c r="O69" s="29">
        <v>-0.95670799927905736</v>
      </c>
      <c r="P69" s="11">
        <v>0.23133850474252107</v>
      </c>
      <c r="R69" s="16">
        <v>0.9688076996610423</v>
      </c>
      <c r="S69" s="16">
        <v>3.1192300338957701E-2</v>
      </c>
    </row>
    <row r="70" spans="9:19" x14ac:dyDescent="0.35">
      <c r="J70" s="12" t="e">
        <f ca="1"/>
        <v>#NAME?</v>
      </c>
      <c r="K70" s="26" t="e">
        <f t="shared" ca="1" si="9"/>
        <v>#NAME?</v>
      </c>
      <c r="L70" s="27" t="e">
        <f t="shared" ca="1" si="10"/>
        <v>#NAME?</v>
      </c>
      <c r="N70" t="s">
        <v>4</v>
      </c>
      <c r="O70" s="12">
        <v>-0.26301193590086208</v>
      </c>
      <c r="P70" s="31">
        <v>0.87938563031343342</v>
      </c>
      <c r="R70" s="17">
        <v>0.84249436522807375</v>
      </c>
      <c r="S70" s="17">
        <v>0.15750563477192625</v>
      </c>
    </row>
    <row r="71" spans="9:19" x14ac:dyDescent="0.35">
      <c r="J71" t="e">
        <f ca="1">SUM(J66:J70)</f>
        <v>#NAME?</v>
      </c>
      <c r="O71">
        <v>2.8414795007159603</v>
      </c>
      <c r="P71">
        <v>1.6711079073184065</v>
      </c>
      <c r="R71">
        <v>4.5125874080343671</v>
      </c>
      <c r="S71">
        <v>0.48741259196563302</v>
      </c>
    </row>
    <row r="73" spans="9:19" x14ac:dyDescent="0.35">
      <c r="I73" t="s">
        <v>52</v>
      </c>
    </row>
    <row r="75" spans="9:19" x14ac:dyDescent="0.35">
      <c r="J75">
        <v>1</v>
      </c>
      <c r="K75">
        <f>J75+1</f>
        <v>2</v>
      </c>
      <c r="M75" t="s">
        <v>47</v>
      </c>
      <c r="N75" t="s">
        <v>53</v>
      </c>
    </row>
    <row r="76" spans="9:19" x14ac:dyDescent="0.35">
      <c r="I76" t="str">
        <f t="array" ref="I76:I80">TRANSPOSE(B1:F1)</f>
        <v>Caring</v>
      </c>
      <c r="J76" s="6" t="e">
        <f t="array" ref="J76:K80" ca="1">J57:K61</f>
        <v>#NAME?</v>
      </c>
      <c r="K76" s="8" t="e">
        <f ca="1"/>
        <v>#NAME?</v>
      </c>
      <c r="M76" s="15" t="e">
        <f ca="1">SUMSQ(J76:K76)</f>
        <v>#NAME?</v>
      </c>
      <c r="N76" s="15" t="e">
        <f ca="1">1-M76</f>
        <v>#NAME?</v>
      </c>
    </row>
    <row r="77" spans="9:19" x14ac:dyDescent="0.35">
      <c r="I77" t="str">
        <v>Intelligent</v>
      </c>
      <c r="J77" s="9" t="e">
        <f ca="1"/>
        <v>#NAME?</v>
      </c>
      <c r="K77" s="11" t="e">
        <f ca="1"/>
        <v>#NAME?</v>
      </c>
      <c r="M77" s="16" t="e">
        <f t="shared" ref="M77:M80" ca="1" si="11">SUMSQ(J77:K77)</f>
        <v>#NAME?</v>
      </c>
      <c r="N77" s="16" t="e">
        <f t="shared" ref="N77:N80" ca="1" si="12">1-M77</f>
        <v>#NAME?</v>
      </c>
    </row>
    <row r="78" spans="9:19" x14ac:dyDescent="0.35">
      <c r="I78" t="str">
        <v>Passion</v>
      </c>
      <c r="J78" s="9" t="e">
        <f ca="1"/>
        <v>#NAME?</v>
      </c>
      <c r="K78" s="11" t="e">
        <f ca="1"/>
        <v>#NAME?</v>
      </c>
      <c r="M78" s="16" t="e">
        <f t="shared" ca="1" si="11"/>
        <v>#NAME?</v>
      </c>
      <c r="N78" s="16" t="e">
        <f t="shared" ca="1" si="12"/>
        <v>#NAME?</v>
      </c>
    </row>
    <row r="79" spans="9:19" x14ac:dyDescent="0.35">
      <c r="I79" t="str">
        <v>Charisma</v>
      </c>
      <c r="J79" s="9" t="e">
        <f ca="1"/>
        <v>#NAME?</v>
      </c>
      <c r="K79" s="11" t="e">
        <f ca="1"/>
        <v>#NAME?</v>
      </c>
      <c r="M79" s="16" t="e">
        <f t="shared" ca="1" si="11"/>
        <v>#NAME?</v>
      </c>
      <c r="N79" s="16" t="e">
        <f t="shared" ca="1" si="12"/>
        <v>#NAME?</v>
      </c>
    </row>
    <row r="80" spans="9:19" x14ac:dyDescent="0.35">
      <c r="I80" t="str">
        <v>Expertise</v>
      </c>
      <c r="J80" s="12" t="e">
        <f ca="1"/>
        <v>#NAME?</v>
      </c>
      <c r="K80" s="14" t="e">
        <f ca="1"/>
        <v>#NAME?</v>
      </c>
      <c r="M80" s="17" t="e">
        <f t="shared" ca="1" si="11"/>
        <v>#NAME?</v>
      </c>
      <c r="N80" s="17" t="e">
        <f t="shared" ca="1" si="12"/>
        <v>#NAME?</v>
      </c>
    </row>
    <row r="81" spans="9:14" x14ac:dyDescent="0.35">
      <c r="J81" t="e">
        <f ca="1">SUMSQ(J76:J80)</f>
        <v>#NAME?</v>
      </c>
      <c r="K81" t="e">
        <f ca="1">SUMSQ(K76:K80)</f>
        <v>#NAME?</v>
      </c>
      <c r="M81" t="e">
        <f ca="1">SUM(M76:M80)</f>
        <v>#NAME?</v>
      </c>
      <c r="N81" t="e">
        <f ca="1">SUM(N76:N80)</f>
        <v>#NAME?</v>
      </c>
    </row>
    <row r="83" spans="9:14" x14ac:dyDescent="0.35">
      <c r="I83" t="s">
        <v>54</v>
      </c>
    </row>
    <row r="85" spans="9:14" x14ac:dyDescent="0.35">
      <c r="J85">
        <v>1</v>
      </c>
      <c r="K85">
        <f>J85+1</f>
        <v>2</v>
      </c>
      <c r="M85" t="s">
        <v>47</v>
      </c>
      <c r="N85" t="s">
        <v>53</v>
      </c>
    </row>
    <row r="86" spans="9:14" x14ac:dyDescent="0.35">
      <c r="I86" t="str">
        <f t="array" ref="I86:I90">TRANSPOSE(B1:F1)</f>
        <v>Caring</v>
      </c>
      <c r="J86" s="28" t="e">
        <f t="array" aca="1" ref="J86:K90" ca="1">VARIMAX(J76:K80,100)</f>
        <v>#NAME?</v>
      </c>
      <c r="K86" s="8" t="e">
        <f ca="1"/>
        <v>#NAME?</v>
      </c>
      <c r="M86" s="15" t="e">
        <f ca="1">SUMSQ(J86:K86)</f>
        <v>#NAME?</v>
      </c>
      <c r="N86" s="15" t="e">
        <f ca="1">1-M86</f>
        <v>#NAME?</v>
      </c>
    </row>
    <row r="87" spans="9:14" x14ac:dyDescent="0.35">
      <c r="I87" t="str">
        <v>Intelligent</v>
      </c>
      <c r="J87" s="9" t="e">
        <f ca="1"/>
        <v>#NAME?</v>
      </c>
      <c r="K87" s="30" t="e">
        <f ca="1"/>
        <v>#NAME?</v>
      </c>
      <c r="M87" s="16" t="e">
        <f t="shared" ref="M87:M90" ca="1" si="13">SUMSQ(J87:K87)</f>
        <v>#NAME?</v>
      </c>
      <c r="N87" s="16" t="e">
        <f t="shared" ref="N87:N90" ca="1" si="14">1-M87</f>
        <v>#NAME?</v>
      </c>
    </row>
    <row r="88" spans="9:14" x14ac:dyDescent="0.35">
      <c r="I88" t="str">
        <v>Passion</v>
      </c>
      <c r="J88" s="29" t="e">
        <f ca="1"/>
        <v>#NAME?</v>
      </c>
      <c r="K88" s="11" t="e">
        <f ca="1"/>
        <v>#NAME?</v>
      </c>
      <c r="M88" s="16" t="e">
        <f t="shared" ca="1" si="13"/>
        <v>#NAME?</v>
      </c>
      <c r="N88" s="16" t="e">
        <f t="shared" ca="1" si="14"/>
        <v>#NAME?</v>
      </c>
    </row>
    <row r="89" spans="9:14" x14ac:dyDescent="0.35">
      <c r="I89" t="str">
        <v>Charisma</v>
      </c>
      <c r="J89" s="29" t="e">
        <f ca="1"/>
        <v>#NAME?</v>
      </c>
      <c r="K89" s="11" t="e">
        <f ca="1"/>
        <v>#NAME?</v>
      </c>
      <c r="M89" s="16" t="e">
        <f t="shared" ca="1" si="13"/>
        <v>#NAME?</v>
      </c>
      <c r="N89" s="16" t="e">
        <f t="shared" ca="1" si="14"/>
        <v>#NAME?</v>
      </c>
    </row>
    <row r="90" spans="9:14" x14ac:dyDescent="0.35">
      <c r="I90" t="str">
        <v>Expertise</v>
      </c>
      <c r="J90" s="12" t="e">
        <f ca="1"/>
        <v>#NAME?</v>
      </c>
      <c r="K90" s="31" t="e">
        <f ca="1"/>
        <v>#NAME?</v>
      </c>
      <c r="M90" s="17" t="e">
        <f t="shared" ca="1" si="13"/>
        <v>#NAME?</v>
      </c>
      <c r="N90" s="17" t="e">
        <f t="shared" ca="1" si="14"/>
        <v>#NAME?</v>
      </c>
    </row>
    <row r="91" spans="9:14" x14ac:dyDescent="0.35">
      <c r="J91" t="e">
        <f ca="1">SUMSQ(J86:J90)</f>
        <v>#NAME?</v>
      </c>
      <c r="K91" t="e">
        <f ca="1">SUMSQ(K86:K90)</f>
        <v>#NAME?</v>
      </c>
      <c r="M91" t="e">
        <f ca="1">SUM(M86:M90)</f>
        <v>#NAME?</v>
      </c>
      <c r="N91" t="e">
        <f ca="1">SUM(N86:N90)</f>
        <v>#NAME?</v>
      </c>
    </row>
    <row r="93" spans="9:14" x14ac:dyDescent="0.35">
      <c r="I93" t="s">
        <v>55</v>
      </c>
    </row>
    <row r="95" spans="9:14" x14ac:dyDescent="0.35">
      <c r="J95" t="str">
        <f t="array" ref="J95:N95">B1:F1</f>
        <v>Caring</v>
      </c>
      <c r="K95" t="str">
        <v>Intelligent</v>
      </c>
      <c r="L95" t="str">
        <v>Passion</v>
      </c>
      <c r="M95" t="str">
        <v>Charisma</v>
      </c>
      <c r="N95" t="str">
        <v>Expertise</v>
      </c>
    </row>
    <row r="96" spans="9:14" x14ac:dyDescent="0.35">
      <c r="I96" t="str">
        <f t="array" ref="I96:I100">TRANSPOSE(B1:F1)</f>
        <v>Caring</v>
      </c>
      <c r="J96" s="6" t="e">
        <f t="array" aca="1" ref="J96:N100" ca="1">MMULT(J76:K80,TRANSPOSE(J76:K80))</f>
        <v>#NAME?</v>
      </c>
      <c r="K96" s="7" t="e">
        <f ca="1"/>
        <v>#NAME?</v>
      </c>
      <c r="L96" s="7" t="e">
        <f ca="1"/>
        <v>#NAME?</v>
      </c>
      <c r="M96" s="7" t="e">
        <f ca="1"/>
        <v>#NAME?</v>
      </c>
      <c r="N96" s="8" t="e">
        <f ca="1"/>
        <v>#NAME?</v>
      </c>
    </row>
    <row r="97" spans="9:14" x14ac:dyDescent="0.35">
      <c r="I97" t="str">
        <v>Intelligent</v>
      </c>
      <c r="J97" s="9" t="e">
        <f ca="1"/>
        <v>#NAME?</v>
      </c>
      <c r="K97" s="10" t="e">
        <f ca="1"/>
        <v>#NAME?</v>
      </c>
      <c r="L97" s="10" t="e">
        <f ca="1"/>
        <v>#NAME?</v>
      </c>
      <c r="M97" s="10" t="e">
        <f ca="1"/>
        <v>#NAME?</v>
      </c>
      <c r="N97" s="11" t="e">
        <f ca="1"/>
        <v>#NAME?</v>
      </c>
    </row>
    <row r="98" spans="9:14" x14ac:dyDescent="0.35">
      <c r="I98" t="str">
        <v>Passion</v>
      </c>
      <c r="J98" s="9" t="e">
        <f ca="1"/>
        <v>#NAME?</v>
      </c>
      <c r="K98" s="10" t="e">
        <f ca="1"/>
        <v>#NAME?</v>
      </c>
      <c r="L98" s="10" t="e">
        <f ca="1"/>
        <v>#NAME?</v>
      </c>
      <c r="M98" s="10" t="e">
        <f ca="1"/>
        <v>#NAME?</v>
      </c>
      <c r="N98" s="11" t="e">
        <f ca="1"/>
        <v>#NAME?</v>
      </c>
    </row>
    <row r="99" spans="9:14" x14ac:dyDescent="0.35">
      <c r="I99" t="str">
        <v>Charisma</v>
      </c>
      <c r="J99" s="9" t="e">
        <f ca="1"/>
        <v>#NAME?</v>
      </c>
      <c r="K99" s="10" t="e">
        <f ca="1"/>
        <v>#NAME?</v>
      </c>
      <c r="L99" s="10" t="e">
        <f ca="1"/>
        <v>#NAME?</v>
      </c>
      <c r="M99" s="10" t="e">
        <f ca="1"/>
        <v>#NAME?</v>
      </c>
      <c r="N99" s="11" t="e">
        <f ca="1"/>
        <v>#NAME?</v>
      </c>
    </row>
    <row r="100" spans="9:14" x14ac:dyDescent="0.35">
      <c r="I100" t="str">
        <v>Expertise</v>
      </c>
      <c r="J100" s="12" t="e">
        <f ca="1"/>
        <v>#NAME?</v>
      </c>
      <c r="K100" s="13" t="e">
        <f ca="1"/>
        <v>#NAME?</v>
      </c>
      <c r="L100" s="13" t="e">
        <f ca="1"/>
        <v>#NAME?</v>
      </c>
      <c r="M100" s="13" t="e">
        <f ca="1"/>
        <v>#NAME?</v>
      </c>
      <c r="N100" s="14" t="e">
        <f ca="1"/>
        <v>#NAME?</v>
      </c>
    </row>
    <row r="102" spans="9:14" x14ac:dyDescent="0.35">
      <c r="I102" t="s">
        <v>56</v>
      </c>
    </row>
    <row r="104" spans="9:14" x14ac:dyDescent="0.35">
      <c r="J104" t="str">
        <f t="array" ref="J104:N104">B1:F1</f>
        <v>Caring</v>
      </c>
      <c r="K104" t="str">
        <v>Intelligent</v>
      </c>
      <c r="L104" t="str">
        <v>Passion</v>
      </c>
      <c r="M104" t="str">
        <v>Charisma</v>
      </c>
      <c r="N104" t="str">
        <v>Expertise</v>
      </c>
    </row>
    <row r="105" spans="9:14" x14ac:dyDescent="0.35">
      <c r="I105" t="str">
        <f t="array" ref="I105:I109">TRANSPOSE(B1:F1)</f>
        <v>Caring</v>
      </c>
      <c r="J105" s="6" t="e">
        <f t="array" ref="J105:N109" ca="1">J14:N18-J96:N100</f>
        <v>#NAME?</v>
      </c>
      <c r="K105" s="7" t="e">
        <f ca="1"/>
        <v>#NAME?</v>
      </c>
      <c r="L105" s="7" t="e">
        <f ca="1"/>
        <v>#NAME?</v>
      </c>
      <c r="M105" s="7" t="e">
        <f ca="1"/>
        <v>#NAME?</v>
      </c>
      <c r="N105" s="8" t="e">
        <f ca="1"/>
        <v>#NAME?</v>
      </c>
    </row>
    <row r="106" spans="9:14" x14ac:dyDescent="0.35">
      <c r="I106" t="str">
        <v>Intelligent</v>
      </c>
      <c r="J106" s="9" t="e">
        <f ca="1"/>
        <v>#NAME?</v>
      </c>
      <c r="K106" s="10" t="e">
        <f ca="1"/>
        <v>#NAME?</v>
      </c>
      <c r="L106" s="10" t="e">
        <f ca="1"/>
        <v>#NAME?</v>
      </c>
      <c r="M106" s="10" t="e">
        <f ca="1"/>
        <v>#NAME?</v>
      </c>
      <c r="N106" s="11" t="e">
        <f ca="1"/>
        <v>#NAME?</v>
      </c>
    </row>
    <row r="107" spans="9:14" x14ac:dyDescent="0.35">
      <c r="I107" t="str">
        <v>Passion</v>
      </c>
      <c r="J107" s="9" t="e">
        <f ca="1"/>
        <v>#NAME?</v>
      </c>
      <c r="K107" s="10" t="e">
        <f ca="1"/>
        <v>#NAME?</v>
      </c>
      <c r="L107" s="10" t="e">
        <f ca="1"/>
        <v>#NAME?</v>
      </c>
      <c r="M107" s="10" t="e">
        <f ca="1"/>
        <v>#NAME?</v>
      </c>
      <c r="N107" s="11" t="e">
        <f ca="1"/>
        <v>#NAME?</v>
      </c>
    </row>
    <row r="108" spans="9:14" x14ac:dyDescent="0.35">
      <c r="I108" t="str">
        <v>Charisma</v>
      </c>
      <c r="J108" s="9" t="e">
        <f ca="1"/>
        <v>#NAME?</v>
      </c>
      <c r="K108" s="10" t="e">
        <f ca="1"/>
        <v>#NAME?</v>
      </c>
      <c r="L108" s="10" t="e">
        <f ca="1"/>
        <v>#NAME?</v>
      </c>
      <c r="M108" s="10" t="e">
        <f ca="1"/>
        <v>#NAME?</v>
      </c>
      <c r="N108" s="11" t="e">
        <f ca="1"/>
        <v>#NAME?</v>
      </c>
    </row>
    <row r="109" spans="9:14" x14ac:dyDescent="0.35">
      <c r="I109" t="str">
        <v>Expertise</v>
      </c>
      <c r="J109" s="12" t="e">
        <f ca="1"/>
        <v>#NAME?</v>
      </c>
      <c r="K109" s="13" t="e">
        <f ca="1"/>
        <v>#NAME?</v>
      </c>
      <c r="L109" s="13" t="e">
        <f ca="1"/>
        <v>#NAME?</v>
      </c>
      <c r="M109" s="13" t="e">
        <f ca="1"/>
        <v>#NAME?</v>
      </c>
      <c r="N109" s="14" t="e">
        <f ca="1"/>
        <v>#NAME?</v>
      </c>
    </row>
    <row r="111" spans="9:14" x14ac:dyDescent="0.35">
      <c r="I111" t="s">
        <v>57</v>
      </c>
    </row>
    <row r="113" spans="9:15" x14ac:dyDescent="0.35">
      <c r="J113">
        <v>1</v>
      </c>
      <c r="K113">
        <f>J113+1</f>
        <v>2</v>
      </c>
    </row>
    <row r="114" spans="9:15" x14ac:dyDescent="0.35">
      <c r="I114" t="str">
        <f t="array" ref="I114:I118">TRANSPOSE(B1:F1)</f>
        <v>Caring</v>
      </c>
      <c r="J114" s="6" t="e">
        <f t="array" aca="1" ref="J114:K118" ca="1">MMULT(J86:K90,MINVERSE(MMULT(TRANSPOSE(J86:K90),J86:K90)))</f>
        <v>#NAME?</v>
      </c>
      <c r="K114" s="8" t="e">
        <f ca="1"/>
        <v>#NAME?</v>
      </c>
    </row>
    <row r="115" spans="9:15" x14ac:dyDescent="0.35">
      <c r="I115" t="str">
        <v>Intelligent</v>
      </c>
      <c r="J115" s="9" t="e">
        <f ca="1"/>
        <v>#NAME?</v>
      </c>
      <c r="K115" s="11" t="e">
        <f ca="1"/>
        <v>#NAME?</v>
      </c>
    </row>
    <row r="116" spans="9:15" x14ac:dyDescent="0.35">
      <c r="I116" t="str">
        <v>Passion</v>
      </c>
      <c r="J116" s="9" t="e">
        <f ca="1"/>
        <v>#NAME?</v>
      </c>
      <c r="K116" s="11" t="e">
        <f ca="1"/>
        <v>#NAME?</v>
      </c>
    </row>
    <row r="117" spans="9:15" x14ac:dyDescent="0.35">
      <c r="I117" t="str">
        <v>Charisma</v>
      </c>
      <c r="J117" s="9" t="e">
        <f ca="1"/>
        <v>#NAME?</v>
      </c>
      <c r="K117" s="11" t="e">
        <f ca="1"/>
        <v>#NAME?</v>
      </c>
    </row>
    <row r="118" spans="9:15" x14ac:dyDescent="0.35">
      <c r="I118" t="str">
        <v>Expertise</v>
      </c>
      <c r="J118" s="12" t="e">
        <f ca="1"/>
        <v>#NAME?</v>
      </c>
      <c r="K118" s="14" t="e">
        <f ca="1"/>
        <v>#NAME?</v>
      </c>
    </row>
    <row r="120" spans="9:15" x14ac:dyDescent="0.35">
      <c r="I120" t="s">
        <v>58</v>
      </c>
    </row>
    <row r="121" spans="9:15" x14ac:dyDescent="0.35">
      <c r="M121" s="32" t="s">
        <v>62</v>
      </c>
      <c r="N121" s="32" t="s">
        <v>60</v>
      </c>
      <c r="O121" s="32" t="s">
        <v>61</v>
      </c>
    </row>
    <row r="122" spans="9:15" x14ac:dyDescent="0.35">
      <c r="J122">
        <v>1</v>
      </c>
      <c r="K122">
        <f>J122+1</f>
        <v>2</v>
      </c>
      <c r="M122" s="4">
        <v>1</v>
      </c>
      <c r="N122" t="e" cm="1">
        <f t="array" aca="1" ref="N122" ca="1">FAScore(B2:F8,J123:K127)</f>
        <v>#NAME?</v>
      </c>
    </row>
    <row r="123" spans="9:15" x14ac:dyDescent="0.35">
      <c r="I123" t="str">
        <f t="array" ref="I123:I127">TRANSPOSE(B1:F1)</f>
        <v>Caring</v>
      </c>
      <c r="J123" s="6" t="e">
        <f t="array" aca="1" ref="J123:K127" ca="1">TRANSPOSE(MMULT(MINVERSE(MMULT(TRANSPOSE(J86:K90),MMULT(MINVERSE(DIAGONAL(N76:N80)),J86:K90))),MMULT(TRANSPOSE(J86:K90),MINVERSE(DIAGONAL(N76:N80)))))</f>
        <v>#NAME?</v>
      </c>
      <c r="K123" s="8" t="e">
        <f ca="1"/>
        <v>#NAME?</v>
      </c>
      <c r="M123" s="4">
        <f>M122+1</f>
        <v>2</v>
      </c>
    </row>
    <row r="124" spans="9:15" x14ac:dyDescent="0.35">
      <c r="I124" t="str">
        <v>Intelligent</v>
      </c>
      <c r="J124" s="9" t="e">
        <f ca="1"/>
        <v>#NAME?</v>
      </c>
      <c r="K124" s="11" t="e">
        <f ca="1"/>
        <v>#NAME?</v>
      </c>
      <c r="M124" s="4">
        <f t="shared" ref="M124:M128" si="15">M123+1</f>
        <v>3</v>
      </c>
    </row>
    <row r="125" spans="9:15" x14ac:dyDescent="0.35">
      <c r="I125" t="str">
        <v>Passion</v>
      </c>
      <c r="J125" s="9" t="e">
        <f ca="1"/>
        <v>#NAME?</v>
      </c>
      <c r="K125" s="11" t="e">
        <f ca="1"/>
        <v>#NAME?</v>
      </c>
      <c r="M125" s="4">
        <f t="shared" si="15"/>
        <v>4</v>
      </c>
    </row>
    <row r="126" spans="9:15" x14ac:dyDescent="0.35">
      <c r="I126" t="str">
        <v>Charisma</v>
      </c>
      <c r="J126" s="9" t="e">
        <f ca="1"/>
        <v>#NAME?</v>
      </c>
      <c r="K126" s="11" t="e">
        <f ca="1"/>
        <v>#NAME?</v>
      </c>
      <c r="M126" s="4">
        <f t="shared" si="15"/>
        <v>5</v>
      </c>
    </row>
    <row r="127" spans="9:15" x14ac:dyDescent="0.35">
      <c r="I127" t="str">
        <v>Expertise</v>
      </c>
      <c r="J127" s="12" t="e">
        <f ca="1"/>
        <v>#NAME?</v>
      </c>
      <c r="K127" s="14" t="e">
        <f ca="1"/>
        <v>#NAME?</v>
      </c>
      <c r="M127" s="4">
        <f t="shared" si="15"/>
        <v>6</v>
      </c>
    </row>
    <row r="128" spans="9:15" x14ac:dyDescent="0.35">
      <c r="M128" s="32">
        <f t="shared" si="15"/>
        <v>7</v>
      </c>
      <c r="N128" s="2"/>
      <c r="O128" s="2"/>
    </row>
    <row r="129" spans="9:11" x14ac:dyDescent="0.35">
      <c r="I129" t="s">
        <v>59</v>
      </c>
    </row>
    <row r="131" spans="9:11" x14ac:dyDescent="0.35">
      <c r="J131" s="6" t="e">
        <f t="array" aca="1" ref="J131:K132" ca="1">MMULT(MMULT(TRANSPOSE(J86:K90),MMULT(MINVERSE(DIAGONAL(N76:N80)),J14:N18)),MMULT(MINVERSE(DIAGONAL(N76:N80)),J86:K90))</f>
        <v>#NAME?</v>
      </c>
      <c r="K131" s="8" t="e">
        <f ca="1"/>
        <v>#NAME?</v>
      </c>
    </row>
    <row r="132" spans="9:11" x14ac:dyDescent="0.35">
      <c r="J132" s="12" t="e">
        <f ca="1"/>
        <v>#NAME?</v>
      </c>
      <c r="K132" s="14" t="e">
        <f ca="1"/>
        <v>#NAME?</v>
      </c>
    </row>
    <row r="134" spans="9:11" x14ac:dyDescent="0.35">
      <c r="J134">
        <v>1</v>
      </c>
      <c r="K134">
        <f>J134+1</f>
        <v>2</v>
      </c>
    </row>
    <row r="135" spans="9:11" x14ac:dyDescent="0.35">
      <c r="I135" t="str">
        <f t="array" ref="I135:I139">TRANSPOSE(B1:F1)</f>
        <v>Caring</v>
      </c>
      <c r="J135" s="6" t="e">
        <f t="array" aca="1" ref="J135:K139" ca="1">TRANSPOSE(MMULT(MINVERSE(MSQRT(J131:K132)),MMULT(TRANSPOSE(J86:K90),MINVERSE(DIAGONAL(N76:N80)))))</f>
        <v>#NAME?</v>
      </c>
      <c r="K135" s="8" t="e">
        <f ca="1"/>
        <v>#NAME?</v>
      </c>
    </row>
    <row r="136" spans="9:11" x14ac:dyDescent="0.35">
      <c r="I136" t="str">
        <v>Intelligent</v>
      </c>
      <c r="J136" s="9" t="e">
        <f ca="1"/>
        <v>#NAME?</v>
      </c>
      <c r="K136" s="11" t="e">
        <f ca="1"/>
        <v>#NAME?</v>
      </c>
    </row>
    <row r="137" spans="9:11" x14ac:dyDescent="0.35">
      <c r="I137" t="str">
        <v>Passion</v>
      </c>
      <c r="J137" s="9" t="e">
        <f ca="1"/>
        <v>#NAME?</v>
      </c>
      <c r="K137" s="11" t="e">
        <f ca="1"/>
        <v>#NAME?</v>
      </c>
    </row>
    <row r="138" spans="9:11" x14ac:dyDescent="0.35">
      <c r="I138" t="str">
        <v>Charisma</v>
      </c>
      <c r="J138" s="9" t="e">
        <f ca="1"/>
        <v>#NAME?</v>
      </c>
      <c r="K138" s="11" t="e">
        <f ca="1"/>
        <v>#NAME?</v>
      </c>
    </row>
    <row r="139" spans="9:11" x14ac:dyDescent="0.35">
      <c r="I139" t="str">
        <v>Expertise</v>
      </c>
      <c r="J139" s="12" t="e">
        <f ca="1"/>
        <v>#NAME?</v>
      </c>
      <c r="K139" s="14" t="e">
        <f ca="1"/>
        <v>#NAME?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E2DBB-0A72-418F-AF6D-4E81E549FDB8}">
  <dimension ref="A1:M19"/>
  <sheetViews>
    <sheetView workbookViewId="0"/>
  </sheetViews>
  <sheetFormatPr defaultRowHeight="14.5" x14ac:dyDescent="0.35"/>
  <cols>
    <col min="6" max="6" width="15.6328125" customWidth="1"/>
  </cols>
  <sheetData>
    <row r="1" spans="1:13" x14ac:dyDescent="0.35">
      <c r="A1" s="32" t="s">
        <v>62</v>
      </c>
      <c r="B1" s="32" t="s">
        <v>60</v>
      </c>
      <c r="C1" s="32" t="s">
        <v>61</v>
      </c>
      <c r="D1" s="32" t="str">
        <f>'Reg 1'!G1</f>
        <v>Satisf</v>
      </c>
      <c r="F1" t="s">
        <v>6</v>
      </c>
    </row>
    <row r="2" spans="1:13" x14ac:dyDescent="0.35">
      <c r="A2" s="4">
        <v>1</v>
      </c>
      <c r="B2">
        <v>3.1576465002400704</v>
      </c>
      <c r="C2">
        <v>-4.8042414133740401</v>
      </c>
      <c r="D2" s="4">
        <f>'Reg 1'!G2</f>
        <v>2</v>
      </c>
    </row>
    <row r="3" spans="1:13" ht="15" thickBot="1" x14ac:dyDescent="0.4">
      <c r="A3" s="4">
        <v>2</v>
      </c>
      <c r="B3">
        <v>-1.578640063262907</v>
      </c>
      <c r="C3">
        <v>1.5666415016452704</v>
      </c>
      <c r="D3" s="4">
        <f>'Reg 1'!G3</f>
        <v>4</v>
      </c>
      <c r="F3" s="3" t="s">
        <v>7</v>
      </c>
      <c r="G3" s="3"/>
      <c r="I3" s="3"/>
      <c r="J3" s="3"/>
    </row>
    <row r="4" spans="1:13" ht="15" thickTop="1" x14ac:dyDescent="0.35">
      <c r="A4" s="4">
        <v>3</v>
      </c>
      <c r="B4">
        <v>-1.0085338782445281</v>
      </c>
      <c r="C4">
        <v>-0.41578057602612656</v>
      </c>
      <c r="D4" s="4">
        <f>'Reg 1'!G4</f>
        <v>3</v>
      </c>
      <c r="F4" t="s">
        <v>8</v>
      </c>
      <c r="G4" t="e">
        <f ca="1">SQRT(G5)</f>
        <v>#NAME?</v>
      </c>
      <c r="I4" t="s">
        <v>13</v>
      </c>
      <c r="J4" t="e">
        <f ca="1">G8*LN(H13/G8)+2*(G12+1)</f>
        <v>#NAME?</v>
      </c>
    </row>
    <row r="5" spans="1:13" x14ac:dyDescent="0.35">
      <c r="A5" s="4">
        <v>4</v>
      </c>
      <c r="B5">
        <v>-2.3207351099963285</v>
      </c>
      <c r="C5">
        <v>1.5295116071192472</v>
      </c>
      <c r="D5" s="4">
        <f>'Reg 1'!G5</f>
        <v>5</v>
      </c>
      <c r="F5" t="s">
        <v>9</v>
      </c>
      <c r="G5" t="e">
        <f ca="1">H12/H14</f>
        <v>#NAME?</v>
      </c>
      <c r="I5" t="s">
        <v>14</v>
      </c>
      <c r="J5" t="e">
        <f ca="1">J4+2*(G12+2)*(G12+3)/(G8-G12-3)</f>
        <v>#NAME?</v>
      </c>
    </row>
    <row r="6" spans="1:13" x14ac:dyDescent="0.35">
      <c r="A6" s="4">
        <v>5</v>
      </c>
      <c r="B6">
        <v>5.8558619950210771</v>
      </c>
      <c r="C6">
        <v>2.1683312220871112</v>
      </c>
      <c r="D6" s="4">
        <f>'Reg 1'!G6</f>
        <v>1</v>
      </c>
      <c r="F6" t="s">
        <v>10</v>
      </c>
      <c r="G6" t="e">
        <f ca="1">1-(1-G5)*(G8-1)/(G8-G12-1)</f>
        <v>#NAME?</v>
      </c>
      <c r="I6" s="2" t="s">
        <v>15</v>
      </c>
      <c r="J6" s="2" t="e">
        <f ca="1">G8*LN(H13/G8)+(G12+1)*LN(G8)</f>
        <v>#NAME?</v>
      </c>
    </row>
    <row r="7" spans="1:13" x14ac:dyDescent="0.35">
      <c r="A7" s="4">
        <v>6</v>
      </c>
      <c r="B7">
        <v>-1.4759075947960667</v>
      </c>
      <c r="C7">
        <v>0.55153948118713958</v>
      </c>
      <c r="D7" s="4">
        <f>'Reg 1'!G7</f>
        <v>3</v>
      </c>
      <c r="F7" t="s">
        <v>11</v>
      </c>
      <c r="G7" t="e">
        <f ca="1">SQRT(I13)</f>
        <v>#NAME?</v>
      </c>
    </row>
    <row r="8" spans="1:13" x14ac:dyDescent="0.35">
      <c r="A8" s="32">
        <v>7</v>
      </c>
      <c r="B8" s="2">
        <v>-2.6296918489613179</v>
      </c>
      <c r="C8" s="2">
        <v>-0.59600182263859947</v>
      </c>
      <c r="D8" s="32">
        <f>'Reg 1'!G8</f>
        <v>4</v>
      </c>
      <c r="F8" s="2" t="s">
        <v>12</v>
      </c>
      <c r="G8" s="2">
        <f>COUNT(D2:D8)</f>
        <v>7</v>
      </c>
    </row>
    <row r="10" spans="1:13" ht="15" thickBot="1" x14ac:dyDescent="0.4">
      <c r="F10" t="s">
        <v>16</v>
      </c>
      <c r="J10" s="4" t="s">
        <v>17</v>
      </c>
      <c r="K10" s="4">
        <v>0.05</v>
      </c>
    </row>
    <row r="11" spans="1:13" ht="15" thickTop="1" x14ac:dyDescent="0.35">
      <c r="F11" s="5"/>
      <c r="G11" s="5" t="s">
        <v>18</v>
      </c>
      <c r="H11" s="5" t="s">
        <v>19</v>
      </c>
      <c r="I11" s="5" t="s">
        <v>20</v>
      </c>
      <c r="J11" s="5" t="s">
        <v>21</v>
      </c>
      <c r="K11" s="5" t="s">
        <v>22</v>
      </c>
      <c r="L11" s="5" t="s">
        <v>23</v>
      </c>
    </row>
    <row r="12" spans="1:13" x14ac:dyDescent="0.35">
      <c r="F12" t="s">
        <v>24</v>
      </c>
      <c r="G12">
        <f>COUNT(B2:C2)</f>
        <v>2</v>
      </c>
      <c r="H12" t="e">
        <f ca="1">DEVSQ(MMULT(DEsign(B2:C8),G17:G19))</f>
        <v>#NAME?</v>
      </c>
      <c r="I12" t="e">
        <f ca="1">H12/G12</f>
        <v>#NAME?</v>
      </c>
      <c r="J12" t="e">
        <f ca="1">I12/I13</f>
        <v>#NAME?</v>
      </c>
      <c r="K12" t="e">
        <f ca="1">_xlfn.F.DIST.RT(J12,G12,G13)</f>
        <v>#NAME?</v>
      </c>
      <c r="L12" s="4" t="e">
        <f ca="1">IF(K12&lt;K10,"yes","no")</f>
        <v>#NAME?</v>
      </c>
    </row>
    <row r="13" spans="1:13" x14ac:dyDescent="0.35">
      <c r="F13" t="s">
        <v>25</v>
      </c>
      <c r="G13">
        <f>G14-G12</f>
        <v>4</v>
      </c>
      <c r="H13" t="e">
        <f ca="1">H14-H12</f>
        <v>#NAME?</v>
      </c>
      <c r="I13" t="e">
        <f ca="1">H13/G13</f>
        <v>#NAME?</v>
      </c>
    </row>
    <row r="14" spans="1:13" x14ac:dyDescent="0.35">
      <c r="F14" s="2" t="s">
        <v>26</v>
      </c>
      <c r="G14" s="2">
        <f>G8-1</f>
        <v>6</v>
      </c>
      <c r="H14" s="2">
        <f>DEVSQ(D2:D8)</f>
        <v>10.857142857142856</v>
      </c>
      <c r="I14" s="2"/>
      <c r="J14" s="2"/>
      <c r="K14" s="2"/>
      <c r="L14" s="2"/>
    </row>
    <row r="15" spans="1:13" ht="15" thickBot="1" x14ac:dyDescent="0.4"/>
    <row r="16" spans="1:13" ht="15" thickTop="1" x14ac:dyDescent="0.35">
      <c r="F16" s="5"/>
      <c r="G16" s="5" t="s">
        <v>27</v>
      </c>
      <c r="H16" s="5" t="s">
        <v>28</v>
      </c>
      <c r="I16" s="5" t="s">
        <v>29</v>
      </c>
      <c r="J16" s="5" t="s">
        <v>22</v>
      </c>
      <c r="K16" s="5" t="s">
        <v>30</v>
      </c>
      <c r="L16" s="5" t="s">
        <v>31</v>
      </c>
      <c r="M16" s="5" t="s">
        <v>32</v>
      </c>
    </row>
    <row r="17" spans="6:13" x14ac:dyDescent="0.35">
      <c r="F17" t="s">
        <v>33</v>
      </c>
      <c r="G17" t="e">
        <f t="array" aca="1" ref="G17:H19" ca="1">RegCoeff(B2:C8,D2:D8)</f>
        <v>#NAME?</v>
      </c>
      <c r="H17" t="e">
        <f ca="1"/>
        <v>#NAME?</v>
      </c>
      <c r="I17" t="e">
        <f ca="1">G17/H17</f>
        <v>#NAME?</v>
      </c>
      <c r="J17" t="e">
        <f ca="1">_xlfn.T.DIST.2T(ABS(I17),$G$13)</f>
        <v>#NAME?</v>
      </c>
      <c r="K17" t="e">
        <f ca="1">G17-_xlfn.T.INV.2T(K$10,$G$13)*H17</f>
        <v>#NAME?</v>
      </c>
      <c r="L17" t="e">
        <f ca="1">G17+_xlfn.T.INV.2T(K$10,$G$13)*H17</f>
        <v>#NAME?</v>
      </c>
    </row>
    <row r="18" spans="6:13" x14ac:dyDescent="0.35">
      <c r="F18" t="str">
        <f t="array" ref="F18:F19">TRANSPOSE(B1:C1)</f>
        <v>FA1</v>
      </c>
      <c r="G18" t="e">
        <f ca="1"/>
        <v>#NAME?</v>
      </c>
      <c r="H18" t="e">
        <f ca="1"/>
        <v>#NAME?</v>
      </c>
      <c r="I18" t="e">
        <f t="shared" ref="I18:I19" ca="1" si="0">G18/H18</f>
        <v>#NAME?</v>
      </c>
      <c r="J18" t="e">
        <f t="shared" ref="J18:J19" ca="1" si="1">_xlfn.T.DIST.2T(ABS(I18),$G$13)</f>
        <v>#NAME?</v>
      </c>
      <c r="K18" t="e">
        <f t="shared" ref="K18:K19" ca="1" si="2">G18-_xlfn.T.INV.2T(K$10,$G$13)*H18</f>
        <v>#NAME?</v>
      </c>
      <c r="L18" t="e">
        <f t="shared" ref="L18:L19" ca="1" si="3">G18+_xlfn.T.INV.2T(K$10,$G$13)*H18</f>
        <v>#NAME?</v>
      </c>
      <c r="M18" t="e">
        <f ca="1">VIF(B2:C8,1)</f>
        <v>#NAME?</v>
      </c>
    </row>
    <row r="19" spans="6:13" x14ac:dyDescent="0.35">
      <c r="F19" s="2" t="str">
        <v>FA2</v>
      </c>
      <c r="G19" s="2" t="e">
        <f ca="1"/>
        <v>#NAME?</v>
      </c>
      <c r="H19" s="2" t="e">
        <f ca="1"/>
        <v>#NAME?</v>
      </c>
      <c r="I19" s="2" t="e">
        <f t="shared" ca="1" si="0"/>
        <v>#NAME?</v>
      </c>
      <c r="J19" s="2" t="e">
        <f t="shared" ca="1" si="1"/>
        <v>#NAME?</v>
      </c>
      <c r="K19" s="2" t="e">
        <f t="shared" ca="1" si="2"/>
        <v>#NAME?</v>
      </c>
      <c r="L19" s="2" t="e">
        <f t="shared" ca="1" si="3"/>
        <v>#NAME?</v>
      </c>
      <c r="M19" s="2" t="e">
        <f ca="1">VIF(B2:C8,2)</f>
        <v>#NAME?</v>
      </c>
    </row>
  </sheetData>
  <pageMargins left="0.7" right="0.7" top="0.75" bottom="0.75" header="0.3" footer="0.3"/>
  <ignoredErrors>
    <ignoredError sqref="G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Reg 1</vt:lpstr>
      <vt:lpstr>FA</vt:lpstr>
      <vt:lpstr>Reg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2026-04-21T09:18:44Z</dcterms:created>
  <dcterms:modified xsi:type="dcterms:W3CDTF">2026-04-21T11:39:12Z</dcterms:modified>
</cp:coreProperties>
</file>